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เดย์\พัฒนาบุคลากร\ปี 67\รอบ 2\"/>
    </mc:Choice>
  </mc:AlternateContent>
  <bookViews>
    <workbookView xWindow="0" yWindow="0" windowWidth="20490" windowHeight="7455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เก็บข้อมูลHRD!$A$6:$O$21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เก็บข้อมูลHRD!$A$1:$M$21</definedName>
    <definedName name="_xlnm.Print_Area" localSheetId="1">สรุปผลHRD!$A$1:$N$24</definedName>
    <definedName name="_xlnm.Print_Titles" localSheetId="0">เก็บข้อมูลHRD!$1:$6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7" i="3"/>
  <c r="D38" i="3"/>
  <c r="D39" i="3"/>
  <c r="D40" i="3"/>
  <c r="D34" i="3"/>
  <c r="D3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5" i="3"/>
  <c r="L2" i="2" l="1"/>
  <c r="I4" i="2"/>
  <c r="M4" i="2"/>
  <c r="F19" i="2" l="1" a="1"/>
  <c r="F19" i="2" s="1"/>
  <c r="D19" i="2" a="1"/>
  <c r="D19" i="2" s="1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<sst xmlns="http://schemas.openxmlformats.org/spreadsheetml/2006/main" count="701" uniqueCount="133">
  <si>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</si>
  <si>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</si>
  <si>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</si>
  <si>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</si>
  <si>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</si>
  <si>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</si>
  <si>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</si>
  <si>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</si>
  <si>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</si>
  <si>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</si>
  <si>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</si>
  <si>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</si>
  <si>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</si>
  <si>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</si>
  <si>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</si>
  <si>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</si>
  <si>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</si>
  <si>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</si>
  <si>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</si>
  <si>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</si>
  <si>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</si>
  <si>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</si>
  <si>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</si>
  <si>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</si>
  <si>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</si>
  <si>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</si>
  <si>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</si>
  <si>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</si>
  <si>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</si>
  <si>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</si>
  <si>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</si>
  <si>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</si>
  <si>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</si>
  <si>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</si>
  <si>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</si>
  <si>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</si>
  <si>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</si>
  <si>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</si>
  <si>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</si>
  <si>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</si>
  <si>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</si>
  <si>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</si>
  <si>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</si>
  <si>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</si>
  <si>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</si>
  <si>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</si>
  <si>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</si>
  <si>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</si>
  <si>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</si>
  <si>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</si>
  <si>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</si>
  <si>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</si>
  <si>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</si>
  <si>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</si>
  <si>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</si>
  <si>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</si>
  <si>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</si>
  <si>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</si>
  <si>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</si>
  <si>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</si>
  <si>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</si>
  <si>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</si>
  <si>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</si>
  <si>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</si>
  <si>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</si>
  <si>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</si>
  <si>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</si>
  <si>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</si>
  <si>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</si>
  <si>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</si>
  <si>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</si>
  <si>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สำนักงานปศุสัตว์จังหวัดนครนายก</t>
  </si>
  <si>
    <t>นายชัยวัฒน์ รักอิสสระ</t>
  </si>
  <si>
    <t>นายฉัตรชัย วงศ์สา</t>
  </si>
  <si>
    <t>เจ้าพนักงานสัตวบาลปฏิบัติงาน</t>
  </si>
  <si>
    <t>เจ้าพนักงานสัตวบาล</t>
  </si>
  <si>
    <t>สนง.ปศจ.นครนายก</t>
  </si>
  <si>
    <t>มี</t>
  </si>
  <si>
    <t>นายสมชาย จันทน์เทศ</t>
  </si>
  <si>
    <t>นายสัตวแพทย์ชำนาญการพิเศษ</t>
  </si>
  <si>
    <t xml:space="preserve">นางจิรานุช จันทร์ปิยวงศ์ </t>
  </si>
  <si>
    <t>นายบุญกัน เขตแวงควง</t>
  </si>
  <si>
    <t>นักวิชาการสัตวบาล</t>
  </si>
  <si>
    <t>นายสมเกียรติ อยู่ปาน</t>
  </si>
  <si>
    <t xml:space="preserve">สัตวแพทย์ชำนาญงาน </t>
  </si>
  <si>
    <t>พนักงานผู้ช่วยปศุสัตว์</t>
  </si>
  <si>
    <t>สุภาพร ศรีม่วง</t>
  </si>
  <si>
    <t>ปศุสัตว์อำเภอเมืองนครนายก</t>
  </si>
  <si>
    <t>นายสุริยา  จันนา</t>
  </si>
  <si>
    <t>นายเกษตรชัย  เรืองเดช</t>
  </si>
  <si>
    <t>นางสาวธันยพร  เจริญยิ่ง</t>
  </si>
  <si>
    <t>นางจิราวรรณ  เหล่าชัย</t>
  </si>
  <si>
    <t>การใช้เทคโนโลยี</t>
  </si>
  <si>
    <t>ลำดับ</t>
  </si>
  <si>
    <t>นายวัฒนา  แสงปัญญา</t>
  </si>
  <si>
    <t>นายสัตวแพทย์ชำนาญการ</t>
  </si>
  <si>
    <t>นางสาวธนวรรณ ณ ถลาง</t>
  </si>
  <si>
    <t>นายสัตวแพทย์ปฏิบัติการ</t>
  </si>
  <si>
    <t>นายวรุต  ชินประหัษฐ์</t>
  </si>
  <si>
    <t>นางสาวสุกัญญา กุลประดิษฐ์</t>
  </si>
  <si>
    <t>นางสาวจันทร์เพ็ญ พาพันธ์</t>
  </si>
  <si>
    <t>เจ้าพนักงานการเงินและบัญชีปฏิบัติงาน</t>
  </si>
  <si>
    <t>นางสาวสุภาพร ศรีม่วง</t>
  </si>
  <si>
    <t>นางวัลย์ลดา แย้มอรุณพัฒนา</t>
  </si>
  <si>
    <t>นางสาวจุฑามาศ บุญเกิด</t>
  </si>
  <si>
    <t>นางสาวนารีรัตน์  พานเพ็ชร</t>
  </si>
  <si>
    <t>นางสาววันดี จันทเพชระ</t>
  </si>
  <si>
    <t>นายวัชระ วิชชุชนินทร</t>
  </si>
  <si>
    <t xml:space="preserve">นายพงศ์ศักดิ์ จันทร์ประธาตุ </t>
  </si>
  <si>
    <t>นางสุภาพร พิมพิสนท์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</si>
  <si>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</si>
  <si>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</si>
  <si>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เจ้าหน้าที่ระบบงานคอมพิวเตอร์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</si>
  <si>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</si>
  <si>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</si>
  <si>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</si>
  <si>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t>นายวีระศักดิ์ วิรัตนเสรีกุล</t>
  </si>
  <si>
    <t>ปศุสัตว์อำเภอบ้านนา</t>
  </si>
  <si>
    <t>นางสาวปิยวรรณ ระสิตานนท์</t>
  </si>
  <si>
    <t>เจ้าพนักงานธุรการชำนาญงาน</t>
  </si>
  <si>
    <t>นางสาวสุกัญญา อินทรสนธิ</t>
  </si>
  <si>
    <t>นางธิติกาญจน์ ฐิติชาติธนวงศ์</t>
  </si>
  <si>
    <t>เจ้าพนักงานสัตวบาลอาวุโส</t>
  </si>
  <si>
    <t>นางสาวปรียาภัทร  เชื้อชาติ</t>
  </si>
  <si>
    <t>นายยุทธชัย ไต่เมฆ</t>
  </si>
  <si>
    <t>นางจุรีรัตน์ อินทฤาชัย</t>
  </si>
  <si>
    <t>เจ้าพนักงานสัตวบาล (ผสมเทียม)</t>
  </si>
  <si>
    <t>เจ้าพนักงานสัตวบาลชำนาญงาน</t>
  </si>
  <si>
    <t>ความมั่นคงปลอดภัยบนอินเตอร์เน็ตและการปฏิบัติตนสำหรับข้าราชการยุคดิจิทัล</t>
  </si>
  <si>
    <t>การให้บริการที่เป็นเลิศ</t>
  </si>
  <si>
    <t>ความรู้/ทักษะเฉพาะทางในสายงาน</t>
  </si>
  <si>
    <t>e-Learning /CoP</t>
  </si>
  <si>
    <t>ม.ค.-ส.ค.67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</si>
</sst>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theme="1"/>
      <name val="TH SarabunPSK"/>
      <family val="2"/>
    </font>
    <font>
      <b/>
      <i/>
      <sz val="16"/>
      <color theme="1"/>
      <name val="JasmineUPC"/>
      <family val="1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4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5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 shrinkToFit="1"/>
    </xf>
    <xf numFmtId="0" fontId="24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5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2" fillId="2" borderId="1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 applyProtection="1">
      <alignment vertical="center" shrinkToFit="1"/>
      <protection locked="0"/>
    </xf>
    <xf numFmtId="0" fontId="42" fillId="2" borderId="0" xfId="0" applyFont="1" applyFill="1" applyAlignment="1">
      <alignment vertical="center" shrinkToFit="1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Alignment="1">
      <alignment vertical="center" shrinkToFit="1"/>
    </xf>
    <xf numFmtId="0" fontId="33" fillId="0" borderId="5" xfId="0" applyFont="1" applyBorder="1" applyAlignment="1" applyProtection="1">
      <alignment horizontal="center" vertical="center" shrinkToFit="1"/>
      <protection locked="0"/>
    </xf>
    <xf numFmtId="43" fontId="33" fillId="0" borderId="5" xfId="1" applyFont="1" applyBorder="1" applyAlignment="1" applyProtection="1">
      <alignment horizontal="center" vertical="center" shrinkToFit="1"/>
      <protection locked="0"/>
    </xf>
    <xf numFmtId="3" fontId="33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165" fontId="44" fillId="3" borderId="4" xfId="0" applyNumberFormat="1" applyFont="1" applyFill="1" applyBorder="1" applyAlignment="1" applyProtection="1">
      <alignment vertical="center" shrinkToFit="1"/>
      <protection locked="0"/>
    </xf>
    <xf numFmtId="0" fontId="45" fillId="0" borderId="5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Protection="1"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/>
      <protection locked="0"/>
    </xf>
    <xf numFmtId="0" fontId="48" fillId="0" borderId="4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shrinkToFit="1"/>
      <protection locked="0"/>
    </xf>
    <xf numFmtId="0" fontId="48" fillId="0" borderId="4" xfId="0" applyFont="1" applyBorder="1" applyAlignment="1">
      <alignment vertical="center"/>
    </xf>
    <xf numFmtId="0" fontId="56" fillId="0" borderId="4" xfId="0" applyFont="1" applyBorder="1" applyAlignment="1">
      <alignment vertical="center" shrinkToFit="1"/>
    </xf>
    <xf numFmtId="49" fontId="48" fillId="3" borderId="4" xfId="0" applyNumberFormat="1" applyFont="1" applyFill="1" applyBorder="1" applyAlignment="1" applyProtection="1">
      <alignment vertical="center" shrinkToFit="1"/>
      <protection locked="0"/>
    </xf>
    <xf numFmtId="0" fontId="56" fillId="3" borderId="1" xfId="0" applyFont="1" applyFill="1" applyBorder="1" applyAlignment="1">
      <alignment vertical="center" wrapText="1"/>
    </xf>
    <xf numFmtId="0" fontId="48" fillId="3" borderId="4" xfId="0" applyFont="1" applyFill="1" applyBorder="1" applyProtection="1">
      <protection locked="0"/>
    </xf>
    <xf numFmtId="0" fontId="48" fillId="3" borderId="4" xfId="0" applyFont="1" applyFill="1" applyBorder="1" applyAlignment="1">
      <alignment vertical="center"/>
    </xf>
    <xf numFmtId="0" fontId="48" fillId="3" borderId="4" xfId="0" applyFont="1" applyFill="1" applyBorder="1" applyAlignment="1">
      <alignment vertical="center" shrinkToFit="1"/>
    </xf>
    <xf numFmtId="0" fontId="56" fillId="0" borderId="1" xfId="0" applyFont="1" applyBorder="1" applyAlignment="1">
      <alignment vertical="center" shrinkToFit="1"/>
    </xf>
    <xf numFmtId="0" fontId="48" fillId="0" borderId="0" xfId="0" applyFont="1" applyAlignment="1" applyProtection="1">
      <alignment vertical="center" shrinkToFit="1"/>
      <protection locked="0"/>
    </xf>
    <xf numFmtId="0" fontId="48" fillId="0" borderId="4" xfId="0" applyFont="1" applyBorder="1" applyAlignment="1">
      <alignment vertical="center" shrinkToFit="1"/>
    </xf>
    <xf numFmtId="49" fontId="48" fillId="0" borderId="4" xfId="0" applyNumberFormat="1" applyFont="1" applyBorder="1" applyAlignment="1" applyProtection="1">
      <alignment vertical="center" shrinkToFit="1"/>
      <protection locked="0"/>
    </xf>
    <xf numFmtId="49" fontId="48" fillId="3" borderId="8" xfId="0" applyNumberFormat="1" applyFont="1" applyFill="1" applyBorder="1" applyAlignment="1" applyProtection="1">
      <alignment vertical="center" shrinkToFit="1"/>
      <protection locked="0"/>
    </xf>
    <xf numFmtId="0" fontId="48" fillId="0" borderId="8" xfId="0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7" fillId="0" borderId="4" xfId="0" applyFont="1" applyBorder="1" applyAlignment="1">
      <alignment shrinkToFit="1"/>
    </xf>
    <xf numFmtId="0" fontId="57" fillId="0" borderId="0" xfId="0" applyFont="1"/>
    <xf numFmtId="0" fontId="57" fillId="0" borderId="2" xfId="0" applyFont="1" applyBorder="1"/>
    <xf numFmtId="1" fontId="18" fillId="2" borderId="0" xfId="0" applyNumberFormat="1" applyFont="1" applyFill="1" applyAlignment="1">
      <alignment vertical="top"/>
    </xf>
    <xf numFmtId="1" fontId="1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center"/>
    </xf>
    <xf numFmtId="0" fontId="43" fillId="0" borderId="1" xfId="0" applyFont="1" applyBorder="1" applyAlignment="1" applyProtection="1">
      <alignment horizontal="center" vertical="center" wrapText="1" shrinkToFit="1"/>
      <protection locked="0"/>
    </xf>
    <xf numFmtId="0" fontId="43" fillId="0" borderId="3" xfId="0" applyFont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33" fillId="3" borderId="4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 shrinkToFit="1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1" fillId="6" borderId="2" xfId="0" applyFont="1" applyFill="1" applyBorder="1" applyAlignment="1">
      <alignment horizontal="center" vertical="center" shrinkToFit="1"/>
    </xf>
    <xf numFmtId="0" fontId="31" fillId="6" borderId="3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textRotation="90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left" vertical="top" wrapText="1"/>
    </xf>
    <xf numFmtId="0" fontId="49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300251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6"/>
  <sheetViews>
    <sheetView showGridLines="0" tabSelected="1" zoomScaleNormal="100" zoomScaleSheetLayoutView="90" zoomScalePageLayoutView="120" workbookViewId="0">
      <pane ySplit="6" topLeftCell="A40" activePane="bottomLeft" state="frozen"/>
      <selection pane="bottomLeft" activeCell="B59" sqref="B59"/>
    </sheetView>
  </sheetViews>
  <sheetFormatPr defaultColWidth="9" defaultRowHeight="21.95" customHeight="1"/>
  <cols>
    <col min="1" max="1" width="3.140625" style="63" customWidth="1"/>
    <col min="2" max="2" width="19.140625" style="64" customWidth="1"/>
    <col min="3" max="3" width="17.7109375" style="65" customWidth="1"/>
    <col min="4" max="4" width="12.140625" style="65" customWidth="1"/>
    <col min="5" max="5" width="44.140625" style="65" customWidth="1"/>
    <col min="6" max="6" width="13.5703125" style="65" customWidth="1"/>
    <col min="7" max="7" width="12.42578125" style="65" customWidth="1"/>
    <col min="8" max="8" width="13" style="63" customWidth="1"/>
    <col min="9" max="9" width="13.140625" style="65" customWidth="1"/>
    <col min="10" max="10" width="7" style="67" customWidth="1"/>
    <col min="11" max="11" width="6" style="66" customWidth="1"/>
    <col min="12" max="12" width="6.42578125" style="63" customWidth="1"/>
    <col min="13" max="13" width="6.85546875" style="67" customWidth="1"/>
    <col min="14" max="16384" width="9" style="3"/>
  </cols>
  <sheetData>
    <row r="1" spans="1:14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122"/>
      <c r="K1" s="48"/>
      <c r="L1" s="48"/>
      <c r="M1" s="48"/>
      <c r="N1" s="11"/>
    </row>
    <row r="2" spans="1:14" s="12" customFormat="1" ht="27.75" customHeight="1">
      <c r="A2" s="7"/>
      <c r="B2" s="31" t="s">
        <v>54</v>
      </c>
      <c r="C2" s="128" t="s">
        <v>71</v>
      </c>
      <c r="D2" s="129"/>
      <c r="E2" s="130" t="s">
        <v>67</v>
      </c>
      <c r="F2" s="130"/>
      <c r="G2" s="130"/>
      <c r="H2" s="130"/>
      <c r="I2" s="130"/>
      <c r="J2" s="130"/>
      <c r="K2" s="130"/>
      <c r="L2" s="130"/>
      <c r="M2" s="130"/>
    </row>
    <row r="3" spans="1:14" s="12" customFormat="1" ht="5.25" customHeight="1">
      <c r="A3" s="7"/>
      <c r="B3" s="5"/>
      <c r="C3" s="5" t="s">
        <v>55</v>
      </c>
      <c r="D3" s="5"/>
      <c r="E3" s="2"/>
      <c r="F3" s="2"/>
      <c r="G3" s="2"/>
      <c r="H3" s="2"/>
      <c r="I3" s="2"/>
      <c r="J3" s="123"/>
      <c r="K3" s="49"/>
      <c r="L3" s="2"/>
      <c r="M3" s="50"/>
    </row>
    <row r="4" spans="1:14" s="12" customFormat="1" ht="20.25" customHeight="1">
      <c r="A4" s="8"/>
      <c r="B4" s="133" t="s">
        <v>58</v>
      </c>
      <c r="C4" s="133"/>
      <c r="D4" s="85">
        <v>15</v>
      </c>
      <c r="E4" s="51" t="s">
        <v>59</v>
      </c>
      <c r="F4" s="85">
        <v>15</v>
      </c>
      <c r="G4" s="52" t="s">
        <v>47</v>
      </c>
      <c r="H4" s="86">
        <v>2567</v>
      </c>
      <c r="I4" s="79" t="s">
        <v>68</v>
      </c>
      <c r="J4" s="132" t="s">
        <v>86</v>
      </c>
      <c r="K4" s="132"/>
      <c r="L4" s="80" t="s">
        <v>45</v>
      </c>
      <c r="M4" s="87">
        <v>45519</v>
      </c>
    </row>
    <row r="5" spans="1:14" s="24" customFormat="1" ht="4.5" customHeight="1">
      <c r="A5" s="9"/>
      <c r="B5" s="131"/>
      <c r="C5" s="131"/>
      <c r="D5" s="27"/>
      <c r="E5" s="27"/>
      <c r="F5" s="4"/>
      <c r="G5" s="6"/>
      <c r="H5" s="14"/>
      <c r="I5" s="6"/>
      <c r="J5" s="124"/>
      <c r="K5" s="53"/>
      <c r="L5" s="14"/>
      <c r="M5" s="14"/>
      <c r="N5" s="3"/>
    </row>
    <row r="6" spans="1:14" s="1" customFormat="1" ht="39.75" customHeight="1">
      <c r="A6" s="54" t="s">
        <v>0</v>
      </c>
      <c r="B6" s="54" t="s">
        <v>61</v>
      </c>
      <c r="C6" s="54" t="s">
        <v>1</v>
      </c>
      <c r="D6" s="55" t="s">
        <v>3</v>
      </c>
      <c r="E6" s="54" t="s">
        <v>64</v>
      </c>
      <c r="F6" s="56" t="s">
        <v>4</v>
      </c>
      <c r="G6" s="57" t="s">
        <v>5</v>
      </c>
      <c r="H6" s="54" t="s">
        <v>2</v>
      </c>
      <c r="I6" s="78" t="s">
        <v>43</v>
      </c>
      <c r="J6" s="125" t="s">
        <v>44</v>
      </c>
      <c r="K6" s="76" t="s">
        <v>65</v>
      </c>
      <c r="L6" s="77" t="s">
        <v>50</v>
      </c>
      <c r="M6" s="58" t="s">
        <v>6</v>
      </c>
    </row>
    <row r="7" spans="1:14" ht="27" customHeight="1">
      <c r="A7" s="59">
        <v>1</v>
      </c>
      <c r="B7" s="116" t="s">
        <v>81</v>
      </c>
      <c r="C7" s="117" t="s">
        <v>79</v>
      </c>
      <c r="D7" s="117" t="s">
        <v>51</v>
      </c>
      <c r="E7" s="119" t="s">
        <v>128</v>
      </c>
      <c r="F7" s="117" t="s">
        <v>92</v>
      </c>
      <c r="G7" s="117" t="s">
        <v>131</v>
      </c>
      <c r="H7" s="83" t="s">
        <v>76</v>
      </c>
      <c r="I7" s="115" t="s">
        <v>132</v>
      </c>
      <c r="J7" s="126">
        <v>3</v>
      </c>
      <c r="K7" s="84">
        <v>0</v>
      </c>
      <c r="L7" s="83" t="s">
        <v>77</v>
      </c>
      <c r="M7" s="114">
        <v>2</v>
      </c>
    </row>
    <row r="8" spans="1:14" ht="27" customHeight="1">
      <c r="A8" s="59"/>
      <c r="B8" s="116" t="s">
        <v>81</v>
      </c>
      <c r="C8" s="117" t="s">
        <v>79</v>
      </c>
      <c r="D8" s="117" t="s">
        <v>51</v>
      </c>
      <c r="E8" s="120" t="s">
        <v>129</v>
      </c>
      <c r="F8" s="61" t="s">
        <v>130</v>
      </c>
      <c r="G8" s="117" t="s">
        <v>131</v>
      </c>
      <c r="H8" s="88" t="s">
        <v>76</v>
      </c>
      <c r="I8" s="115" t="s">
        <v>132</v>
      </c>
      <c r="J8" s="126">
        <v>4</v>
      </c>
      <c r="K8" s="84">
        <v>0</v>
      </c>
      <c r="L8" s="83" t="s">
        <v>77</v>
      </c>
      <c r="M8" s="114">
        <v>2</v>
      </c>
    </row>
    <row r="9" spans="1:14" ht="27" customHeight="1">
      <c r="A9" s="60">
        <v>2</v>
      </c>
      <c r="B9" s="116" t="s">
        <v>72</v>
      </c>
      <c r="C9" s="117" t="s">
        <v>84</v>
      </c>
      <c r="D9" s="117" t="s">
        <v>51</v>
      </c>
      <c r="E9" s="119" t="s">
        <v>128</v>
      </c>
      <c r="F9" s="117" t="s">
        <v>92</v>
      </c>
      <c r="G9" s="117" t="s">
        <v>131</v>
      </c>
      <c r="H9" s="83" t="s">
        <v>76</v>
      </c>
      <c r="I9" s="115" t="s">
        <v>132</v>
      </c>
      <c r="J9" s="126">
        <v>3</v>
      </c>
      <c r="K9" s="84">
        <v>0</v>
      </c>
      <c r="L9" s="83" t="s">
        <v>77</v>
      </c>
      <c r="M9" s="114">
        <v>2</v>
      </c>
    </row>
    <row r="10" spans="1:14" ht="27" customHeight="1">
      <c r="A10" s="60"/>
      <c r="B10" s="116" t="s">
        <v>72</v>
      </c>
      <c r="C10" s="117" t="s">
        <v>84</v>
      </c>
      <c r="D10" s="117" t="s">
        <v>51</v>
      </c>
      <c r="E10" s="120" t="s">
        <v>129</v>
      </c>
      <c r="F10" s="61" t="s">
        <v>130</v>
      </c>
      <c r="G10" s="117" t="s">
        <v>131</v>
      </c>
      <c r="H10" s="83" t="s">
        <v>76</v>
      </c>
      <c r="I10" s="115" t="s">
        <v>132</v>
      </c>
      <c r="J10" s="126">
        <v>4</v>
      </c>
      <c r="K10" s="84">
        <v>0</v>
      </c>
      <c r="L10" s="83" t="s">
        <v>77</v>
      </c>
      <c r="M10" s="114">
        <v>2</v>
      </c>
    </row>
    <row r="11" spans="1:14" ht="27" customHeight="1">
      <c r="A11" s="60">
        <v>3</v>
      </c>
      <c r="B11" s="62" t="s">
        <v>121</v>
      </c>
      <c r="C11" s="61" t="s">
        <v>122</v>
      </c>
      <c r="D11" s="61" t="s">
        <v>51</v>
      </c>
      <c r="E11" s="119" t="s">
        <v>128</v>
      </c>
      <c r="F11" s="117" t="s">
        <v>92</v>
      </c>
      <c r="G11" s="117" t="s">
        <v>131</v>
      </c>
      <c r="H11" s="83" t="s">
        <v>76</v>
      </c>
      <c r="I11" s="115" t="s">
        <v>132</v>
      </c>
      <c r="J11" s="126">
        <v>3</v>
      </c>
      <c r="K11" s="84">
        <v>0</v>
      </c>
      <c r="L11" s="83" t="s">
        <v>77</v>
      </c>
      <c r="M11" s="114">
        <v>2</v>
      </c>
    </row>
    <row r="12" spans="1:14" ht="27" customHeight="1">
      <c r="A12" s="60"/>
      <c r="B12" s="62" t="s">
        <v>121</v>
      </c>
      <c r="C12" s="61" t="s">
        <v>122</v>
      </c>
      <c r="D12" s="61" t="s">
        <v>51</v>
      </c>
      <c r="E12" s="120" t="s">
        <v>129</v>
      </c>
      <c r="F12" s="61" t="s">
        <v>130</v>
      </c>
      <c r="G12" s="117" t="s">
        <v>131</v>
      </c>
      <c r="H12" s="83" t="s">
        <v>76</v>
      </c>
      <c r="I12" s="115" t="s">
        <v>132</v>
      </c>
      <c r="J12" s="126">
        <v>4</v>
      </c>
      <c r="K12" s="84">
        <v>0</v>
      </c>
      <c r="L12" s="83" t="s">
        <v>77</v>
      </c>
      <c r="M12" s="114">
        <v>2</v>
      </c>
    </row>
    <row r="13" spans="1:14" ht="27" customHeight="1">
      <c r="A13" s="60">
        <v>4</v>
      </c>
      <c r="B13" s="62" t="s">
        <v>96</v>
      </c>
      <c r="C13" s="61" t="s">
        <v>97</v>
      </c>
      <c r="D13" s="61" t="s">
        <v>51</v>
      </c>
      <c r="E13" s="119" t="s">
        <v>128</v>
      </c>
      <c r="F13" s="117" t="s">
        <v>92</v>
      </c>
      <c r="G13" s="117" t="s">
        <v>131</v>
      </c>
      <c r="H13" s="83" t="s">
        <v>76</v>
      </c>
      <c r="I13" s="115" t="s">
        <v>132</v>
      </c>
      <c r="J13" s="126">
        <v>3</v>
      </c>
      <c r="K13" s="84">
        <v>0</v>
      </c>
      <c r="L13" s="83" t="s">
        <v>77</v>
      </c>
      <c r="M13" s="114">
        <v>2</v>
      </c>
    </row>
    <row r="14" spans="1:14" ht="27" customHeight="1">
      <c r="A14" s="60"/>
      <c r="B14" s="62" t="s">
        <v>96</v>
      </c>
      <c r="C14" s="61" t="s">
        <v>97</v>
      </c>
      <c r="D14" s="61" t="s">
        <v>51</v>
      </c>
      <c r="E14" s="120" t="s">
        <v>129</v>
      </c>
      <c r="F14" s="61" t="s">
        <v>130</v>
      </c>
      <c r="G14" s="117" t="s">
        <v>131</v>
      </c>
      <c r="H14" s="83" t="s">
        <v>76</v>
      </c>
      <c r="I14" s="115" t="s">
        <v>132</v>
      </c>
      <c r="J14" s="126">
        <v>4</v>
      </c>
      <c r="K14" s="84">
        <v>0</v>
      </c>
      <c r="L14" s="83" t="s">
        <v>77</v>
      </c>
      <c r="M14" s="114">
        <v>2</v>
      </c>
    </row>
    <row r="15" spans="1:14" ht="27" customHeight="1">
      <c r="A15" s="60">
        <v>5</v>
      </c>
      <c r="B15" s="62" t="s">
        <v>102</v>
      </c>
      <c r="C15" s="61" t="s">
        <v>74</v>
      </c>
      <c r="D15" s="61" t="s">
        <v>51</v>
      </c>
      <c r="E15" s="119" t="s">
        <v>128</v>
      </c>
      <c r="F15" s="117" t="s">
        <v>92</v>
      </c>
      <c r="G15" s="117" t="s">
        <v>131</v>
      </c>
      <c r="H15" s="83" t="s">
        <v>76</v>
      </c>
      <c r="I15" s="115" t="s">
        <v>132</v>
      </c>
      <c r="J15" s="126">
        <v>3</v>
      </c>
      <c r="K15" s="84">
        <v>0</v>
      </c>
      <c r="L15" s="83" t="s">
        <v>77</v>
      </c>
      <c r="M15" s="114">
        <v>2</v>
      </c>
    </row>
    <row r="16" spans="1:14" ht="27" customHeight="1">
      <c r="A16" s="60"/>
      <c r="B16" s="62" t="s">
        <v>102</v>
      </c>
      <c r="C16" s="61" t="s">
        <v>74</v>
      </c>
      <c r="D16" s="61" t="s">
        <v>51</v>
      </c>
      <c r="E16" s="120" t="s">
        <v>129</v>
      </c>
      <c r="F16" s="61" t="s">
        <v>130</v>
      </c>
      <c r="G16" s="117" t="s">
        <v>131</v>
      </c>
      <c r="H16" s="83" t="s">
        <v>76</v>
      </c>
      <c r="I16" s="115" t="s">
        <v>132</v>
      </c>
      <c r="J16" s="126">
        <v>4</v>
      </c>
      <c r="K16" s="84">
        <v>0</v>
      </c>
      <c r="L16" s="83" t="s">
        <v>77</v>
      </c>
      <c r="M16" s="114">
        <v>2</v>
      </c>
    </row>
    <row r="17" spans="1:13" ht="27" customHeight="1">
      <c r="A17" s="60">
        <v>6</v>
      </c>
      <c r="B17" s="62" t="s">
        <v>94</v>
      </c>
      <c r="C17" s="117" t="s">
        <v>95</v>
      </c>
      <c r="D17" s="61" t="s">
        <v>51</v>
      </c>
      <c r="E17" s="119" t="s">
        <v>128</v>
      </c>
      <c r="F17" s="117" t="s">
        <v>92</v>
      </c>
      <c r="G17" s="117" t="s">
        <v>131</v>
      </c>
      <c r="H17" s="83" t="s">
        <v>76</v>
      </c>
      <c r="I17" s="115" t="s">
        <v>132</v>
      </c>
      <c r="J17" s="126">
        <v>3</v>
      </c>
      <c r="K17" s="84">
        <v>0</v>
      </c>
      <c r="L17" s="83" t="s">
        <v>77</v>
      </c>
      <c r="M17" s="114">
        <v>2</v>
      </c>
    </row>
    <row r="18" spans="1:13" ht="27" customHeight="1">
      <c r="A18" s="60"/>
      <c r="B18" s="62" t="s">
        <v>94</v>
      </c>
      <c r="C18" s="117" t="s">
        <v>95</v>
      </c>
      <c r="D18" s="61" t="s">
        <v>51</v>
      </c>
      <c r="E18" s="120" t="s">
        <v>129</v>
      </c>
      <c r="F18" s="61" t="s">
        <v>130</v>
      </c>
      <c r="G18" s="117" t="s">
        <v>131</v>
      </c>
      <c r="H18" s="83" t="s">
        <v>76</v>
      </c>
      <c r="I18" s="115" t="s">
        <v>132</v>
      </c>
      <c r="J18" s="126">
        <v>4</v>
      </c>
      <c r="K18" s="84">
        <v>0</v>
      </c>
      <c r="L18" s="83" t="s">
        <v>77</v>
      </c>
      <c r="M18" s="114">
        <v>2</v>
      </c>
    </row>
    <row r="19" spans="1:13" ht="27" customHeight="1">
      <c r="A19" s="60">
        <v>7</v>
      </c>
      <c r="B19" s="62" t="s">
        <v>98</v>
      </c>
      <c r="C19" s="61" t="s">
        <v>97</v>
      </c>
      <c r="D19" s="61" t="s">
        <v>51</v>
      </c>
      <c r="E19" s="119" t="s">
        <v>128</v>
      </c>
      <c r="F19" s="117" t="s">
        <v>92</v>
      </c>
      <c r="G19" s="117" t="s">
        <v>131</v>
      </c>
      <c r="H19" s="83" t="s">
        <v>76</v>
      </c>
      <c r="I19" s="115" t="s">
        <v>132</v>
      </c>
      <c r="J19" s="126">
        <v>3</v>
      </c>
      <c r="K19" s="84">
        <v>0</v>
      </c>
      <c r="L19" s="83" t="s">
        <v>77</v>
      </c>
      <c r="M19" s="114">
        <v>2</v>
      </c>
    </row>
    <row r="20" spans="1:13" ht="24.75" customHeight="1">
      <c r="A20" s="60"/>
      <c r="B20" s="62" t="s">
        <v>98</v>
      </c>
      <c r="C20" s="61" t="s">
        <v>97</v>
      </c>
      <c r="D20" s="61" t="s">
        <v>51</v>
      </c>
      <c r="E20" s="120" t="s">
        <v>129</v>
      </c>
      <c r="F20" s="61" t="s">
        <v>130</v>
      </c>
      <c r="G20" s="117" t="s">
        <v>131</v>
      </c>
      <c r="H20" s="83" t="s">
        <v>76</v>
      </c>
      <c r="I20" s="115" t="s">
        <v>132</v>
      </c>
      <c r="J20" s="126">
        <v>4</v>
      </c>
      <c r="K20" s="84">
        <v>0</v>
      </c>
      <c r="L20" s="83" t="s">
        <v>77</v>
      </c>
      <c r="M20" s="114">
        <v>2</v>
      </c>
    </row>
    <row r="21" spans="1:13" ht="24.75" customHeight="1">
      <c r="A21" s="60">
        <v>8</v>
      </c>
      <c r="B21" s="62" t="s">
        <v>99</v>
      </c>
      <c r="C21" s="61" t="s">
        <v>119</v>
      </c>
      <c r="D21" s="61" t="s">
        <v>51</v>
      </c>
      <c r="E21" s="119" t="s">
        <v>128</v>
      </c>
      <c r="F21" s="117" t="s">
        <v>92</v>
      </c>
      <c r="G21" s="117" t="s">
        <v>131</v>
      </c>
      <c r="H21" s="83" t="s">
        <v>76</v>
      </c>
      <c r="I21" s="115" t="s">
        <v>132</v>
      </c>
      <c r="J21" s="126">
        <v>3</v>
      </c>
      <c r="K21" s="84">
        <v>0</v>
      </c>
      <c r="L21" s="83" t="s">
        <v>77</v>
      </c>
      <c r="M21" s="114">
        <v>2</v>
      </c>
    </row>
    <row r="22" spans="1:13" ht="24.75" customHeight="1">
      <c r="A22" s="60"/>
      <c r="B22" s="62" t="s">
        <v>99</v>
      </c>
      <c r="C22" s="61" t="s">
        <v>119</v>
      </c>
      <c r="D22" s="61" t="s">
        <v>51</v>
      </c>
      <c r="E22" s="120" t="s">
        <v>129</v>
      </c>
      <c r="F22" s="61" t="s">
        <v>130</v>
      </c>
      <c r="G22" s="117" t="s">
        <v>131</v>
      </c>
      <c r="H22" s="83" t="s">
        <v>76</v>
      </c>
      <c r="I22" s="115" t="s">
        <v>132</v>
      </c>
      <c r="J22" s="126">
        <v>4</v>
      </c>
      <c r="K22" s="84">
        <v>0</v>
      </c>
      <c r="L22" s="83" t="s">
        <v>77</v>
      </c>
      <c r="M22" s="114">
        <v>2</v>
      </c>
    </row>
    <row r="23" spans="1:13" ht="24.75" customHeight="1">
      <c r="A23" s="60">
        <v>9</v>
      </c>
      <c r="B23" s="62" t="s">
        <v>100</v>
      </c>
      <c r="C23" s="61" t="s">
        <v>101</v>
      </c>
      <c r="D23" s="61" t="s">
        <v>51</v>
      </c>
      <c r="E23" s="119" t="s">
        <v>128</v>
      </c>
      <c r="F23" s="117" t="s">
        <v>92</v>
      </c>
      <c r="G23" s="117" t="s">
        <v>131</v>
      </c>
      <c r="H23" s="83" t="s">
        <v>76</v>
      </c>
      <c r="I23" s="115" t="s">
        <v>132</v>
      </c>
      <c r="J23" s="126">
        <v>3</v>
      </c>
      <c r="K23" s="84">
        <v>0</v>
      </c>
      <c r="L23" s="83" t="s">
        <v>77</v>
      </c>
      <c r="M23" s="114">
        <v>2</v>
      </c>
    </row>
    <row r="24" spans="1:13" ht="24.75" customHeight="1">
      <c r="A24" s="60"/>
      <c r="B24" s="62" t="s">
        <v>100</v>
      </c>
      <c r="C24" s="61" t="s">
        <v>101</v>
      </c>
      <c r="D24" s="61" t="s">
        <v>51</v>
      </c>
      <c r="E24" s="120" t="s">
        <v>129</v>
      </c>
      <c r="F24" s="61" t="s">
        <v>130</v>
      </c>
      <c r="G24" s="117" t="s">
        <v>131</v>
      </c>
      <c r="H24" s="83" t="s">
        <v>76</v>
      </c>
      <c r="I24" s="115" t="s">
        <v>132</v>
      </c>
      <c r="J24" s="126">
        <v>4</v>
      </c>
      <c r="K24" s="84">
        <v>0</v>
      </c>
      <c r="L24" s="83" t="s">
        <v>77</v>
      </c>
      <c r="M24" s="114">
        <v>2</v>
      </c>
    </row>
    <row r="25" spans="1:13" ht="24.75" customHeight="1">
      <c r="A25" s="60">
        <v>10</v>
      </c>
      <c r="B25" s="62" t="s">
        <v>120</v>
      </c>
      <c r="C25" s="61" t="s">
        <v>74</v>
      </c>
      <c r="D25" s="61" t="s">
        <v>51</v>
      </c>
      <c r="E25" s="119" t="s">
        <v>128</v>
      </c>
      <c r="F25" s="117" t="s">
        <v>92</v>
      </c>
      <c r="G25" s="117" t="s">
        <v>131</v>
      </c>
      <c r="H25" s="83" t="s">
        <v>76</v>
      </c>
      <c r="I25" s="115" t="s">
        <v>132</v>
      </c>
      <c r="J25" s="126">
        <v>3</v>
      </c>
      <c r="K25" s="84">
        <v>0</v>
      </c>
      <c r="L25" s="83" t="s">
        <v>77</v>
      </c>
      <c r="M25" s="114">
        <v>2</v>
      </c>
    </row>
    <row r="26" spans="1:13" ht="24.75" customHeight="1">
      <c r="A26" s="60"/>
      <c r="B26" s="62" t="s">
        <v>120</v>
      </c>
      <c r="C26" s="61" t="s">
        <v>74</v>
      </c>
      <c r="D26" s="61" t="s">
        <v>51</v>
      </c>
      <c r="E26" s="120" t="s">
        <v>129</v>
      </c>
      <c r="F26" s="61" t="s">
        <v>130</v>
      </c>
      <c r="G26" s="117" t="s">
        <v>131</v>
      </c>
      <c r="H26" s="83" t="s">
        <v>76</v>
      </c>
      <c r="I26" s="115" t="s">
        <v>132</v>
      </c>
      <c r="J26" s="126">
        <v>4</v>
      </c>
      <c r="K26" s="84">
        <v>0</v>
      </c>
      <c r="L26" s="83" t="s">
        <v>77</v>
      </c>
      <c r="M26" s="114">
        <v>2</v>
      </c>
    </row>
    <row r="27" spans="1:13" ht="24.75" customHeight="1">
      <c r="A27" s="60">
        <v>11</v>
      </c>
      <c r="B27" s="62" t="s">
        <v>80</v>
      </c>
      <c r="C27" s="61" t="s">
        <v>87</v>
      </c>
      <c r="D27" s="61" t="s">
        <v>51</v>
      </c>
      <c r="E27" s="119" t="s">
        <v>128</v>
      </c>
      <c r="F27" s="117" t="s">
        <v>92</v>
      </c>
      <c r="G27" s="117" t="s">
        <v>131</v>
      </c>
      <c r="H27" s="83" t="s">
        <v>76</v>
      </c>
      <c r="I27" s="115" t="s">
        <v>132</v>
      </c>
      <c r="J27" s="126">
        <v>3</v>
      </c>
      <c r="K27" s="84">
        <v>0</v>
      </c>
      <c r="L27" s="83" t="s">
        <v>77</v>
      </c>
      <c r="M27" s="114">
        <v>2</v>
      </c>
    </row>
    <row r="28" spans="1:13" ht="21.95" customHeight="1">
      <c r="A28" s="60"/>
      <c r="B28" s="62" t="s">
        <v>80</v>
      </c>
      <c r="C28" s="61" t="s">
        <v>87</v>
      </c>
      <c r="D28" s="61" t="s">
        <v>51</v>
      </c>
      <c r="E28" s="120" t="s">
        <v>129</v>
      </c>
      <c r="F28" s="61" t="s">
        <v>130</v>
      </c>
      <c r="G28" s="117" t="s">
        <v>131</v>
      </c>
      <c r="H28" s="83" t="s">
        <v>76</v>
      </c>
      <c r="I28" s="115" t="s">
        <v>132</v>
      </c>
      <c r="J28" s="126">
        <v>4</v>
      </c>
      <c r="K28" s="84">
        <v>0</v>
      </c>
      <c r="L28" s="83" t="s">
        <v>77</v>
      </c>
      <c r="M28" s="114">
        <v>2</v>
      </c>
    </row>
    <row r="29" spans="1:13" ht="21.95" customHeight="1">
      <c r="A29" s="60">
        <v>12</v>
      </c>
      <c r="B29" s="62" t="s">
        <v>123</v>
      </c>
      <c r="C29" s="61" t="s">
        <v>97</v>
      </c>
      <c r="D29" s="61" t="s">
        <v>51</v>
      </c>
      <c r="E29" s="119" t="s">
        <v>128</v>
      </c>
      <c r="F29" s="117" t="s">
        <v>92</v>
      </c>
      <c r="G29" s="117" t="s">
        <v>131</v>
      </c>
      <c r="H29" s="83" t="s">
        <v>76</v>
      </c>
      <c r="I29" s="115" t="s">
        <v>132</v>
      </c>
      <c r="J29" s="126">
        <v>3</v>
      </c>
      <c r="K29" s="84">
        <v>0</v>
      </c>
      <c r="L29" s="83" t="s">
        <v>77</v>
      </c>
      <c r="M29" s="114">
        <v>2</v>
      </c>
    </row>
    <row r="30" spans="1:13" ht="21.95" customHeight="1">
      <c r="A30" s="60"/>
      <c r="B30" s="62" t="s">
        <v>123</v>
      </c>
      <c r="C30" s="61" t="s">
        <v>97</v>
      </c>
      <c r="D30" s="61" t="s">
        <v>51</v>
      </c>
      <c r="E30" s="120" t="s">
        <v>129</v>
      </c>
      <c r="F30" s="61" t="s">
        <v>130</v>
      </c>
      <c r="G30" s="117" t="s">
        <v>131</v>
      </c>
      <c r="H30" s="83" t="s">
        <v>76</v>
      </c>
      <c r="I30" s="115" t="s">
        <v>132</v>
      </c>
      <c r="J30" s="126">
        <v>4</v>
      </c>
      <c r="K30" s="84">
        <v>0</v>
      </c>
      <c r="L30" s="83" t="s">
        <v>77</v>
      </c>
      <c r="M30" s="114">
        <v>2</v>
      </c>
    </row>
    <row r="31" spans="1:13" ht="21.95" customHeight="1">
      <c r="A31" s="60">
        <v>13</v>
      </c>
      <c r="B31" s="62" t="s">
        <v>116</v>
      </c>
      <c r="C31" s="61" t="s">
        <v>117</v>
      </c>
      <c r="D31" s="61" t="s">
        <v>51</v>
      </c>
      <c r="E31" s="119" t="s">
        <v>128</v>
      </c>
      <c r="F31" s="117" t="s">
        <v>92</v>
      </c>
      <c r="G31" s="117" t="s">
        <v>131</v>
      </c>
      <c r="H31" s="83" t="s">
        <v>76</v>
      </c>
      <c r="I31" s="115" t="s">
        <v>132</v>
      </c>
      <c r="J31" s="126">
        <v>3</v>
      </c>
      <c r="K31" s="84">
        <v>0</v>
      </c>
      <c r="L31" s="83" t="s">
        <v>77</v>
      </c>
      <c r="M31" s="114">
        <v>2</v>
      </c>
    </row>
    <row r="32" spans="1:13" ht="21.95" customHeight="1">
      <c r="A32" s="60"/>
      <c r="B32" s="62" t="s">
        <v>116</v>
      </c>
      <c r="C32" s="61" t="s">
        <v>117</v>
      </c>
      <c r="D32" s="61" t="s">
        <v>51</v>
      </c>
      <c r="E32" s="120" t="s">
        <v>129</v>
      </c>
      <c r="F32" s="61" t="s">
        <v>130</v>
      </c>
      <c r="G32" s="117" t="s">
        <v>131</v>
      </c>
      <c r="H32" s="83" t="s">
        <v>76</v>
      </c>
      <c r="I32" s="115" t="s">
        <v>132</v>
      </c>
      <c r="J32" s="126">
        <v>4</v>
      </c>
      <c r="K32" s="84">
        <v>0</v>
      </c>
      <c r="L32" s="83" t="s">
        <v>77</v>
      </c>
      <c r="M32" s="114">
        <v>2</v>
      </c>
    </row>
    <row r="33" spans="1:13" ht="21.95" customHeight="1">
      <c r="A33" s="60">
        <v>14</v>
      </c>
      <c r="B33" s="62" t="s">
        <v>118</v>
      </c>
      <c r="C33" s="61" t="s">
        <v>97</v>
      </c>
      <c r="D33" s="61" t="s">
        <v>51</v>
      </c>
      <c r="E33" s="119" t="s">
        <v>128</v>
      </c>
      <c r="F33" s="117" t="s">
        <v>92</v>
      </c>
      <c r="G33" s="117" t="s">
        <v>131</v>
      </c>
      <c r="H33" s="83" t="s">
        <v>76</v>
      </c>
      <c r="I33" s="115" t="s">
        <v>132</v>
      </c>
      <c r="J33" s="126">
        <v>3</v>
      </c>
      <c r="K33" s="84">
        <v>0</v>
      </c>
      <c r="L33" s="83" t="s">
        <v>77</v>
      </c>
      <c r="M33" s="114">
        <v>2</v>
      </c>
    </row>
    <row r="34" spans="1:13" ht="21.95" customHeight="1">
      <c r="A34" s="60"/>
      <c r="B34" s="62" t="s">
        <v>118</v>
      </c>
      <c r="C34" s="61" t="s">
        <v>97</v>
      </c>
      <c r="D34" s="61" t="s">
        <v>51</v>
      </c>
      <c r="E34" s="120" t="s">
        <v>129</v>
      </c>
      <c r="F34" s="61" t="s">
        <v>130</v>
      </c>
      <c r="G34" s="117" t="s">
        <v>131</v>
      </c>
      <c r="H34" s="83" t="s">
        <v>76</v>
      </c>
      <c r="I34" s="115" t="s">
        <v>132</v>
      </c>
      <c r="J34" s="126">
        <v>4</v>
      </c>
      <c r="K34" s="84">
        <v>0</v>
      </c>
      <c r="L34" s="83" t="s">
        <v>77</v>
      </c>
      <c r="M34" s="114">
        <v>2</v>
      </c>
    </row>
    <row r="35" spans="1:13" ht="21.95" customHeight="1">
      <c r="A35" s="60">
        <v>15</v>
      </c>
      <c r="B35" s="62" t="s">
        <v>73</v>
      </c>
      <c r="C35" s="61" t="s">
        <v>127</v>
      </c>
      <c r="D35" s="61" t="s">
        <v>51</v>
      </c>
      <c r="E35" s="119" t="s">
        <v>128</v>
      </c>
      <c r="F35" s="117" t="s">
        <v>92</v>
      </c>
      <c r="G35" s="117" t="s">
        <v>131</v>
      </c>
      <c r="H35" s="83" t="s">
        <v>76</v>
      </c>
      <c r="I35" s="115" t="s">
        <v>132</v>
      </c>
      <c r="J35" s="126">
        <v>3</v>
      </c>
      <c r="K35" s="84">
        <v>0</v>
      </c>
      <c r="L35" s="83" t="s">
        <v>77</v>
      </c>
      <c r="M35" s="114">
        <v>2</v>
      </c>
    </row>
    <row r="36" spans="1:13" ht="21.95" customHeight="1">
      <c r="A36" s="60"/>
      <c r="B36" s="62" t="s">
        <v>73</v>
      </c>
      <c r="C36" s="61" t="s">
        <v>127</v>
      </c>
      <c r="D36" s="61" t="s">
        <v>51</v>
      </c>
      <c r="E36" s="120" t="s">
        <v>129</v>
      </c>
      <c r="F36" s="61" t="s">
        <v>130</v>
      </c>
      <c r="G36" s="117" t="s">
        <v>131</v>
      </c>
      <c r="H36" s="83" t="s">
        <v>76</v>
      </c>
      <c r="I36" s="115" t="s">
        <v>132</v>
      </c>
      <c r="J36" s="126">
        <v>4</v>
      </c>
      <c r="K36" s="84">
        <v>0</v>
      </c>
      <c r="L36" s="83" t="s">
        <v>77</v>
      </c>
      <c r="M36" s="114">
        <v>2</v>
      </c>
    </row>
    <row r="37" spans="1:13" ht="21.95" customHeight="1">
      <c r="A37" s="60">
        <v>16</v>
      </c>
      <c r="B37" s="62" t="s">
        <v>88</v>
      </c>
      <c r="C37" s="61" t="s">
        <v>82</v>
      </c>
      <c r="D37" s="60" t="s">
        <v>62</v>
      </c>
      <c r="E37" s="119" t="s">
        <v>128</v>
      </c>
      <c r="F37" s="117" t="s">
        <v>92</v>
      </c>
      <c r="G37" s="117" t="s">
        <v>131</v>
      </c>
      <c r="H37" s="83" t="s">
        <v>76</v>
      </c>
      <c r="I37" s="115" t="s">
        <v>132</v>
      </c>
      <c r="J37" s="126">
        <v>3</v>
      </c>
      <c r="K37" s="84">
        <v>0</v>
      </c>
      <c r="L37" s="83" t="s">
        <v>77</v>
      </c>
      <c r="M37" s="114">
        <v>2</v>
      </c>
    </row>
    <row r="38" spans="1:13" ht="21.95" customHeight="1">
      <c r="A38" s="60"/>
      <c r="B38" s="62" t="s">
        <v>88</v>
      </c>
      <c r="C38" s="61" t="s">
        <v>82</v>
      </c>
      <c r="D38" s="60" t="s">
        <v>62</v>
      </c>
      <c r="E38" s="120" t="s">
        <v>129</v>
      </c>
      <c r="F38" s="61" t="s">
        <v>130</v>
      </c>
      <c r="G38" s="117" t="s">
        <v>131</v>
      </c>
      <c r="H38" s="83" t="s">
        <v>76</v>
      </c>
      <c r="I38" s="115" t="s">
        <v>132</v>
      </c>
      <c r="J38" s="126">
        <v>4</v>
      </c>
      <c r="K38" s="84">
        <v>0</v>
      </c>
      <c r="L38" s="83" t="s">
        <v>77</v>
      </c>
      <c r="M38" s="114">
        <v>2</v>
      </c>
    </row>
    <row r="39" spans="1:13" ht="21.95" customHeight="1">
      <c r="A39" s="60">
        <v>17</v>
      </c>
      <c r="B39" s="118" t="s">
        <v>124</v>
      </c>
      <c r="C39" s="61" t="s">
        <v>82</v>
      </c>
      <c r="D39" s="60" t="s">
        <v>62</v>
      </c>
      <c r="E39" s="119" t="s">
        <v>128</v>
      </c>
      <c r="F39" s="117" t="s">
        <v>92</v>
      </c>
      <c r="G39" s="117" t="s">
        <v>131</v>
      </c>
      <c r="H39" s="83" t="s">
        <v>76</v>
      </c>
      <c r="I39" s="115" t="s">
        <v>132</v>
      </c>
      <c r="J39" s="126">
        <v>3</v>
      </c>
      <c r="K39" s="84">
        <v>0</v>
      </c>
      <c r="L39" s="83" t="s">
        <v>77</v>
      </c>
      <c r="M39" s="114">
        <v>2</v>
      </c>
    </row>
    <row r="40" spans="1:13" ht="21.95" customHeight="1">
      <c r="A40" s="60"/>
      <c r="B40" s="118" t="s">
        <v>124</v>
      </c>
      <c r="C40" s="61" t="s">
        <v>82</v>
      </c>
      <c r="D40" s="60" t="s">
        <v>62</v>
      </c>
      <c r="E40" s="120" t="s">
        <v>129</v>
      </c>
      <c r="F40" s="61" t="s">
        <v>130</v>
      </c>
      <c r="G40" s="117" t="s">
        <v>131</v>
      </c>
      <c r="H40" s="83" t="s">
        <v>76</v>
      </c>
      <c r="I40" s="115" t="s">
        <v>132</v>
      </c>
      <c r="J40" s="126">
        <v>4</v>
      </c>
      <c r="K40" s="84">
        <v>0</v>
      </c>
      <c r="L40" s="83" t="s">
        <v>77</v>
      </c>
      <c r="M40" s="114">
        <v>2</v>
      </c>
    </row>
    <row r="41" spans="1:13" ht="21.95" customHeight="1">
      <c r="A41" s="60">
        <v>18</v>
      </c>
      <c r="B41" s="62" t="s">
        <v>83</v>
      </c>
      <c r="C41" s="61" t="s">
        <v>75</v>
      </c>
      <c r="D41" s="60" t="s">
        <v>62</v>
      </c>
      <c r="E41" s="119" t="s">
        <v>128</v>
      </c>
      <c r="F41" s="117" t="s">
        <v>92</v>
      </c>
      <c r="G41" s="117" t="s">
        <v>131</v>
      </c>
      <c r="H41" s="83" t="s">
        <v>76</v>
      </c>
      <c r="I41" s="115" t="s">
        <v>132</v>
      </c>
      <c r="J41" s="126">
        <v>3</v>
      </c>
      <c r="K41" s="84">
        <v>0</v>
      </c>
      <c r="L41" s="83" t="s">
        <v>77</v>
      </c>
      <c r="M41" s="114">
        <v>2</v>
      </c>
    </row>
    <row r="42" spans="1:13" ht="21.95" customHeight="1">
      <c r="A42" s="60"/>
      <c r="B42" s="62" t="s">
        <v>83</v>
      </c>
      <c r="C42" s="61" t="s">
        <v>75</v>
      </c>
      <c r="D42" s="60" t="s">
        <v>62</v>
      </c>
      <c r="E42" s="120" t="s">
        <v>129</v>
      </c>
      <c r="F42" s="61" t="s">
        <v>130</v>
      </c>
      <c r="G42" s="117" t="s">
        <v>131</v>
      </c>
      <c r="H42" s="83" t="s">
        <v>76</v>
      </c>
      <c r="I42" s="115" t="s">
        <v>132</v>
      </c>
      <c r="J42" s="126">
        <v>4</v>
      </c>
      <c r="K42" s="84">
        <v>0</v>
      </c>
      <c r="L42" s="83" t="s">
        <v>77</v>
      </c>
      <c r="M42" s="114">
        <v>2</v>
      </c>
    </row>
    <row r="43" spans="1:13" ht="21.95" customHeight="1">
      <c r="A43" s="60">
        <v>19</v>
      </c>
      <c r="B43" s="62" t="s">
        <v>103</v>
      </c>
      <c r="C43" s="61" t="s">
        <v>112</v>
      </c>
      <c r="D43" s="60" t="s">
        <v>62</v>
      </c>
      <c r="E43" s="119" t="s">
        <v>128</v>
      </c>
      <c r="F43" s="117" t="s">
        <v>92</v>
      </c>
      <c r="G43" s="117" t="s">
        <v>131</v>
      </c>
      <c r="H43" s="83" t="s">
        <v>76</v>
      </c>
      <c r="I43" s="115" t="s">
        <v>132</v>
      </c>
      <c r="J43" s="126">
        <v>3</v>
      </c>
      <c r="K43" s="84">
        <v>0</v>
      </c>
      <c r="L43" s="83" t="s">
        <v>77</v>
      </c>
      <c r="M43" s="114">
        <v>2</v>
      </c>
    </row>
    <row r="44" spans="1:13" ht="21.95" customHeight="1">
      <c r="A44" s="60"/>
      <c r="B44" s="62" t="s">
        <v>103</v>
      </c>
      <c r="C44" s="61" t="s">
        <v>112</v>
      </c>
      <c r="D44" s="60" t="s">
        <v>62</v>
      </c>
      <c r="E44" s="120" t="s">
        <v>129</v>
      </c>
      <c r="F44" s="61" t="s">
        <v>130</v>
      </c>
      <c r="G44" s="117" t="s">
        <v>131</v>
      </c>
      <c r="H44" s="83" t="s">
        <v>76</v>
      </c>
      <c r="I44" s="115" t="s">
        <v>132</v>
      </c>
      <c r="J44" s="126">
        <v>4</v>
      </c>
      <c r="K44" s="84">
        <v>0</v>
      </c>
      <c r="L44" s="83" t="s">
        <v>77</v>
      </c>
      <c r="M44" s="114">
        <v>2</v>
      </c>
    </row>
    <row r="45" spans="1:13" ht="21.95" customHeight="1">
      <c r="A45" s="60">
        <v>20</v>
      </c>
      <c r="B45" s="62" t="s">
        <v>104</v>
      </c>
      <c r="C45" s="61" t="s">
        <v>75</v>
      </c>
      <c r="D45" s="60" t="s">
        <v>62</v>
      </c>
      <c r="E45" s="119" t="s">
        <v>128</v>
      </c>
      <c r="F45" s="117" t="s">
        <v>92</v>
      </c>
      <c r="G45" s="117" t="s">
        <v>131</v>
      </c>
      <c r="H45" s="83" t="s">
        <v>76</v>
      </c>
      <c r="I45" s="115" t="s">
        <v>132</v>
      </c>
      <c r="J45" s="126">
        <v>3</v>
      </c>
      <c r="K45" s="84">
        <v>0</v>
      </c>
      <c r="L45" s="83" t="s">
        <v>77</v>
      </c>
      <c r="M45" s="114">
        <v>2</v>
      </c>
    </row>
    <row r="46" spans="1:13" ht="21.95" customHeight="1">
      <c r="A46" s="60"/>
      <c r="B46" s="62" t="s">
        <v>104</v>
      </c>
      <c r="C46" s="61" t="s">
        <v>75</v>
      </c>
      <c r="D46" s="60" t="s">
        <v>62</v>
      </c>
      <c r="E46" s="120" t="s">
        <v>129</v>
      </c>
      <c r="F46" s="61" t="s">
        <v>130</v>
      </c>
      <c r="G46" s="117" t="s">
        <v>131</v>
      </c>
      <c r="H46" s="83" t="s">
        <v>76</v>
      </c>
      <c r="I46" s="115" t="s">
        <v>132</v>
      </c>
      <c r="J46" s="126">
        <v>4</v>
      </c>
      <c r="K46" s="84">
        <v>0</v>
      </c>
      <c r="L46" s="83" t="s">
        <v>77</v>
      </c>
      <c r="M46" s="114">
        <v>2</v>
      </c>
    </row>
    <row r="47" spans="1:13" ht="21.95" customHeight="1">
      <c r="A47" s="60">
        <v>21</v>
      </c>
      <c r="B47" s="62" t="s">
        <v>89</v>
      </c>
      <c r="C47" s="61" t="s">
        <v>75</v>
      </c>
      <c r="D47" s="61" t="s">
        <v>62</v>
      </c>
      <c r="E47" s="119" t="s">
        <v>128</v>
      </c>
      <c r="F47" s="117" t="s">
        <v>92</v>
      </c>
      <c r="G47" s="117" t="s">
        <v>131</v>
      </c>
      <c r="H47" s="83" t="s">
        <v>76</v>
      </c>
      <c r="I47" s="115" t="s">
        <v>132</v>
      </c>
      <c r="J47" s="126">
        <v>3</v>
      </c>
      <c r="K47" s="84">
        <v>0</v>
      </c>
      <c r="L47" s="83" t="s">
        <v>77</v>
      </c>
      <c r="M47" s="114">
        <v>2</v>
      </c>
    </row>
    <row r="48" spans="1:13" ht="21.95" customHeight="1">
      <c r="A48" s="60"/>
      <c r="B48" s="62" t="s">
        <v>89</v>
      </c>
      <c r="C48" s="61" t="s">
        <v>75</v>
      </c>
      <c r="D48" s="61" t="s">
        <v>62</v>
      </c>
      <c r="E48" s="120" t="s">
        <v>129</v>
      </c>
      <c r="F48" s="61" t="s">
        <v>130</v>
      </c>
      <c r="G48" s="117" t="s">
        <v>131</v>
      </c>
      <c r="H48" s="83" t="s">
        <v>76</v>
      </c>
      <c r="I48" s="115" t="s">
        <v>132</v>
      </c>
      <c r="J48" s="126">
        <v>4</v>
      </c>
      <c r="K48" s="84">
        <v>0</v>
      </c>
      <c r="L48" s="83" t="s">
        <v>77</v>
      </c>
      <c r="M48" s="114">
        <v>2</v>
      </c>
    </row>
    <row r="49" spans="1:13" ht="21.95" customHeight="1">
      <c r="A49" s="60">
        <v>22</v>
      </c>
      <c r="B49" s="62" t="s">
        <v>105</v>
      </c>
      <c r="C49" s="61" t="s">
        <v>75</v>
      </c>
      <c r="D49" s="61" t="s">
        <v>62</v>
      </c>
      <c r="E49" s="119" t="s">
        <v>128</v>
      </c>
      <c r="F49" s="117" t="s">
        <v>92</v>
      </c>
      <c r="G49" s="117" t="s">
        <v>131</v>
      </c>
      <c r="H49" s="83" t="s">
        <v>76</v>
      </c>
      <c r="I49" s="115" t="s">
        <v>132</v>
      </c>
      <c r="J49" s="126">
        <v>3</v>
      </c>
      <c r="K49" s="84">
        <v>0</v>
      </c>
      <c r="L49" s="83" t="s">
        <v>77</v>
      </c>
      <c r="M49" s="114">
        <v>2</v>
      </c>
    </row>
    <row r="50" spans="1:13" ht="21.95" customHeight="1">
      <c r="A50" s="60"/>
      <c r="B50" s="62" t="s">
        <v>105</v>
      </c>
      <c r="C50" s="61" t="s">
        <v>75</v>
      </c>
      <c r="D50" s="61" t="s">
        <v>62</v>
      </c>
      <c r="E50" s="120" t="s">
        <v>129</v>
      </c>
      <c r="F50" s="61" t="s">
        <v>130</v>
      </c>
      <c r="G50" s="117" t="s">
        <v>131</v>
      </c>
      <c r="H50" s="83" t="s">
        <v>76</v>
      </c>
      <c r="I50" s="115" t="s">
        <v>132</v>
      </c>
      <c r="J50" s="126">
        <v>4</v>
      </c>
      <c r="K50" s="84">
        <v>0</v>
      </c>
      <c r="L50" s="83" t="s">
        <v>77</v>
      </c>
      <c r="M50" s="114">
        <v>2</v>
      </c>
    </row>
    <row r="51" spans="1:13" ht="21.95" customHeight="1">
      <c r="A51" s="60">
        <v>23</v>
      </c>
      <c r="B51" s="62" t="s">
        <v>91</v>
      </c>
      <c r="C51" s="61" t="s">
        <v>85</v>
      </c>
      <c r="D51" s="61" t="s">
        <v>62</v>
      </c>
      <c r="E51" s="119" t="s">
        <v>128</v>
      </c>
      <c r="F51" s="117" t="s">
        <v>92</v>
      </c>
      <c r="G51" s="117" t="s">
        <v>131</v>
      </c>
      <c r="H51" s="83" t="s">
        <v>76</v>
      </c>
      <c r="I51" s="115" t="s">
        <v>132</v>
      </c>
      <c r="J51" s="126">
        <v>3</v>
      </c>
      <c r="K51" s="84">
        <v>0</v>
      </c>
      <c r="L51" s="83" t="s">
        <v>77</v>
      </c>
      <c r="M51" s="114">
        <v>2</v>
      </c>
    </row>
    <row r="52" spans="1:13" ht="21.95" customHeight="1">
      <c r="A52" s="60"/>
      <c r="B52" s="62" t="s">
        <v>91</v>
      </c>
      <c r="C52" s="61" t="s">
        <v>85</v>
      </c>
      <c r="D52" s="61" t="s">
        <v>62</v>
      </c>
      <c r="E52" s="120" t="s">
        <v>129</v>
      </c>
      <c r="F52" s="61" t="s">
        <v>130</v>
      </c>
      <c r="G52" s="117" t="s">
        <v>131</v>
      </c>
      <c r="H52" s="83" t="s">
        <v>76</v>
      </c>
      <c r="I52" s="115" t="s">
        <v>132</v>
      </c>
      <c r="J52" s="126">
        <v>4</v>
      </c>
      <c r="K52" s="84">
        <v>0</v>
      </c>
      <c r="L52" s="83" t="s">
        <v>77</v>
      </c>
      <c r="M52" s="114">
        <v>2</v>
      </c>
    </row>
    <row r="53" spans="1:13" ht="21.95" customHeight="1">
      <c r="A53" s="60">
        <v>24</v>
      </c>
      <c r="B53" s="62" t="s">
        <v>106</v>
      </c>
      <c r="C53" s="61" t="s">
        <v>75</v>
      </c>
      <c r="D53" s="61" t="s">
        <v>62</v>
      </c>
      <c r="E53" s="119" t="s">
        <v>128</v>
      </c>
      <c r="F53" s="117" t="s">
        <v>92</v>
      </c>
      <c r="G53" s="117" t="s">
        <v>131</v>
      </c>
      <c r="H53" s="83" t="s">
        <v>76</v>
      </c>
      <c r="I53" s="115" t="s">
        <v>132</v>
      </c>
      <c r="J53" s="126">
        <v>3</v>
      </c>
      <c r="K53" s="84">
        <v>0</v>
      </c>
      <c r="L53" s="83" t="s">
        <v>77</v>
      </c>
      <c r="M53" s="114">
        <v>2</v>
      </c>
    </row>
    <row r="54" spans="1:13" ht="21.95" customHeight="1">
      <c r="A54" s="60"/>
      <c r="B54" s="62" t="s">
        <v>106</v>
      </c>
      <c r="C54" s="61" t="s">
        <v>75</v>
      </c>
      <c r="D54" s="61" t="s">
        <v>62</v>
      </c>
      <c r="E54" s="120" t="s">
        <v>129</v>
      </c>
      <c r="F54" s="61" t="s">
        <v>130</v>
      </c>
      <c r="G54" s="117" t="s">
        <v>131</v>
      </c>
      <c r="H54" s="83" t="s">
        <v>76</v>
      </c>
      <c r="I54" s="115" t="s">
        <v>132</v>
      </c>
      <c r="J54" s="126">
        <v>4</v>
      </c>
      <c r="K54" s="84">
        <v>0</v>
      </c>
      <c r="L54" s="83" t="s">
        <v>77</v>
      </c>
      <c r="M54" s="114">
        <v>2</v>
      </c>
    </row>
    <row r="55" spans="1:13" ht="21.95" customHeight="1">
      <c r="A55" s="60">
        <v>25</v>
      </c>
      <c r="B55" s="62" t="s">
        <v>125</v>
      </c>
      <c r="C55" s="61" t="s">
        <v>75</v>
      </c>
      <c r="D55" s="61" t="s">
        <v>62</v>
      </c>
      <c r="E55" s="119" t="s">
        <v>128</v>
      </c>
      <c r="F55" s="117" t="s">
        <v>92</v>
      </c>
      <c r="G55" s="117" t="s">
        <v>131</v>
      </c>
      <c r="H55" s="83" t="s">
        <v>76</v>
      </c>
      <c r="I55" s="115" t="s">
        <v>132</v>
      </c>
      <c r="J55" s="126">
        <v>3</v>
      </c>
      <c r="K55" s="84">
        <v>0</v>
      </c>
      <c r="L55" s="83" t="s">
        <v>77</v>
      </c>
      <c r="M55" s="114">
        <v>2</v>
      </c>
    </row>
    <row r="56" spans="1:13" ht="21.95" customHeight="1">
      <c r="A56" s="60"/>
      <c r="B56" s="62" t="s">
        <v>125</v>
      </c>
      <c r="C56" s="61" t="s">
        <v>75</v>
      </c>
      <c r="D56" s="61" t="s">
        <v>62</v>
      </c>
      <c r="E56" s="120" t="s">
        <v>129</v>
      </c>
      <c r="F56" s="61" t="s">
        <v>130</v>
      </c>
      <c r="G56" s="117" t="s">
        <v>131</v>
      </c>
      <c r="H56" s="83" t="s">
        <v>76</v>
      </c>
      <c r="I56" s="115" t="s">
        <v>132</v>
      </c>
      <c r="J56" s="126">
        <v>4</v>
      </c>
      <c r="K56" s="84">
        <v>0</v>
      </c>
      <c r="L56" s="83" t="s">
        <v>77</v>
      </c>
      <c r="M56" s="114">
        <v>2</v>
      </c>
    </row>
    <row r="57" spans="1:13" ht="21.95" customHeight="1">
      <c r="A57" s="60">
        <v>26</v>
      </c>
      <c r="B57" s="62" t="s">
        <v>107</v>
      </c>
      <c r="C57" s="61" t="s">
        <v>75</v>
      </c>
      <c r="D57" s="61" t="s">
        <v>62</v>
      </c>
      <c r="E57" s="119" t="s">
        <v>128</v>
      </c>
      <c r="F57" s="117" t="s">
        <v>92</v>
      </c>
      <c r="G57" s="117" t="s">
        <v>131</v>
      </c>
      <c r="H57" s="83" t="s">
        <v>76</v>
      </c>
      <c r="I57" s="115" t="s">
        <v>132</v>
      </c>
      <c r="J57" s="126">
        <v>3</v>
      </c>
      <c r="K57" s="84">
        <v>0</v>
      </c>
      <c r="L57" s="83" t="s">
        <v>77</v>
      </c>
      <c r="M57" s="114">
        <v>2</v>
      </c>
    </row>
    <row r="58" spans="1:13" ht="21.95" customHeight="1">
      <c r="A58" s="60"/>
      <c r="B58" s="62" t="s">
        <v>107</v>
      </c>
      <c r="C58" s="61" t="s">
        <v>75</v>
      </c>
      <c r="D58" s="61" t="s">
        <v>62</v>
      </c>
      <c r="E58" s="120" t="s">
        <v>129</v>
      </c>
      <c r="F58" s="61" t="s">
        <v>130</v>
      </c>
      <c r="G58" s="117" t="s">
        <v>131</v>
      </c>
      <c r="H58" s="83" t="s">
        <v>76</v>
      </c>
      <c r="I58" s="115" t="s">
        <v>132</v>
      </c>
      <c r="J58" s="126">
        <v>4</v>
      </c>
      <c r="K58" s="84">
        <v>0</v>
      </c>
      <c r="L58" s="83" t="s">
        <v>77</v>
      </c>
      <c r="M58" s="114">
        <v>2</v>
      </c>
    </row>
    <row r="59" spans="1:13" ht="21.95" customHeight="1">
      <c r="A59" s="60">
        <v>27</v>
      </c>
      <c r="B59" s="62" t="s">
        <v>78</v>
      </c>
      <c r="C59" s="61" t="s">
        <v>126</v>
      </c>
      <c r="D59" s="61" t="s">
        <v>62</v>
      </c>
      <c r="E59" s="119" t="s">
        <v>128</v>
      </c>
      <c r="F59" s="117" t="s">
        <v>92</v>
      </c>
      <c r="G59" s="117" t="s">
        <v>131</v>
      </c>
      <c r="H59" s="83" t="s">
        <v>76</v>
      </c>
      <c r="I59" s="115" t="s">
        <v>132</v>
      </c>
      <c r="J59" s="126">
        <v>3</v>
      </c>
      <c r="K59" s="84">
        <v>0</v>
      </c>
      <c r="L59" s="83" t="s">
        <v>77</v>
      </c>
      <c r="M59" s="114">
        <v>2</v>
      </c>
    </row>
    <row r="60" spans="1:13" ht="21.95" customHeight="1">
      <c r="A60" s="60"/>
      <c r="B60" s="62" t="s">
        <v>78</v>
      </c>
      <c r="C60" s="61" t="s">
        <v>126</v>
      </c>
      <c r="D60" s="61" t="s">
        <v>62</v>
      </c>
      <c r="E60" s="120" t="s">
        <v>129</v>
      </c>
      <c r="F60" s="61" t="s">
        <v>130</v>
      </c>
      <c r="G60" s="117" t="s">
        <v>131</v>
      </c>
      <c r="H60" s="83" t="s">
        <v>76</v>
      </c>
      <c r="I60" s="115" t="s">
        <v>132</v>
      </c>
      <c r="J60" s="126">
        <v>4</v>
      </c>
      <c r="K60" s="84">
        <v>0</v>
      </c>
      <c r="L60" s="83" t="s">
        <v>77</v>
      </c>
      <c r="M60" s="114">
        <v>2</v>
      </c>
    </row>
    <row r="61" spans="1:13" ht="21.95" customHeight="1">
      <c r="A61" s="60">
        <v>28</v>
      </c>
      <c r="B61" s="62" t="s">
        <v>108</v>
      </c>
      <c r="C61" s="61" t="s">
        <v>75</v>
      </c>
      <c r="D61" s="61" t="s">
        <v>62</v>
      </c>
      <c r="E61" s="119" t="s">
        <v>128</v>
      </c>
      <c r="F61" s="117" t="s">
        <v>92</v>
      </c>
      <c r="G61" s="117" t="s">
        <v>131</v>
      </c>
      <c r="H61" s="83" t="s">
        <v>76</v>
      </c>
      <c r="I61" s="115" t="s">
        <v>132</v>
      </c>
      <c r="J61" s="126">
        <v>3</v>
      </c>
      <c r="K61" s="84">
        <v>0</v>
      </c>
      <c r="L61" s="83" t="s">
        <v>77</v>
      </c>
      <c r="M61" s="114">
        <v>2</v>
      </c>
    </row>
    <row r="62" spans="1:13" ht="21.95" customHeight="1">
      <c r="A62" s="60"/>
      <c r="B62" s="62" t="s">
        <v>108</v>
      </c>
      <c r="C62" s="61" t="s">
        <v>75</v>
      </c>
      <c r="D62" s="61" t="s">
        <v>62</v>
      </c>
      <c r="E62" s="120" t="s">
        <v>129</v>
      </c>
      <c r="F62" s="61" t="s">
        <v>130</v>
      </c>
      <c r="G62" s="117" t="s">
        <v>131</v>
      </c>
      <c r="H62" s="83" t="s">
        <v>76</v>
      </c>
      <c r="I62" s="115" t="s">
        <v>132</v>
      </c>
      <c r="J62" s="126">
        <v>4</v>
      </c>
      <c r="K62" s="84">
        <v>0</v>
      </c>
      <c r="L62" s="83" t="s">
        <v>77</v>
      </c>
      <c r="M62" s="114">
        <v>2</v>
      </c>
    </row>
    <row r="63" spans="1:13" ht="21.95" customHeight="1">
      <c r="A63" s="60">
        <v>29</v>
      </c>
      <c r="B63" s="62" t="s">
        <v>109</v>
      </c>
      <c r="C63" s="61" t="s">
        <v>75</v>
      </c>
      <c r="D63" s="61" t="s">
        <v>62</v>
      </c>
      <c r="E63" s="119" t="s">
        <v>128</v>
      </c>
      <c r="F63" s="117" t="s">
        <v>92</v>
      </c>
      <c r="G63" s="117" t="s">
        <v>131</v>
      </c>
      <c r="H63" s="83" t="s">
        <v>76</v>
      </c>
      <c r="I63" s="115" t="s">
        <v>132</v>
      </c>
      <c r="J63" s="126">
        <v>3</v>
      </c>
      <c r="K63" s="84">
        <v>0</v>
      </c>
      <c r="L63" s="83" t="s">
        <v>77</v>
      </c>
      <c r="M63" s="114">
        <v>2</v>
      </c>
    </row>
    <row r="64" spans="1:13" ht="21.95" customHeight="1">
      <c r="A64" s="60"/>
      <c r="B64" s="62" t="s">
        <v>109</v>
      </c>
      <c r="C64" s="61" t="s">
        <v>75</v>
      </c>
      <c r="D64" s="61" t="s">
        <v>62</v>
      </c>
      <c r="E64" s="120" t="s">
        <v>129</v>
      </c>
      <c r="F64" s="61" t="s">
        <v>130</v>
      </c>
      <c r="G64" s="117" t="s">
        <v>131</v>
      </c>
      <c r="H64" s="83" t="s">
        <v>76</v>
      </c>
      <c r="I64" s="115" t="s">
        <v>132</v>
      </c>
      <c r="J64" s="126">
        <v>4</v>
      </c>
      <c r="K64" s="84">
        <v>0</v>
      </c>
      <c r="L64" s="83" t="s">
        <v>77</v>
      </c>
      <c r="M64" s="114">
        <v>2</v>
      </c>
    </row>
    <row r="65" spans="1:13" ht="21.95" customHeight="1">
      <c r="A65" s="60">
        <v>30</v>
      </c>
      <c r="B65" s="62" t="s">
        <v>90</v>
      </c>
      <c r="C65" s="61" t="s">
        <v>126</v>
      </c>
      <c r="D65" s="61" t="s">
        <v>62</v>
      </c>
      <c r="E65" s="119" t="s">
        <v>128</v>
      </c>
      <c r="F65" s="117" t="s">
        <v>92</v>
      </c>
      <c r="G65" s="117" t="s">
        <v>131</v>
      </c>
      <c r="H65" s="83" t="s">
        <v>76</v>
      </c>
      <c r="I65" s="115" t="s">
        <v>132</v>
      </c>
      <c r="J65" s="126">
        <v>3</v>
      </c>
      <c r="K65" s="84">
        <v>0</v>
      </c>
      <c r="L65" s="83" t="s">
        <v>77</v>
      </c>
      <c r="M65" s="114">
        <v>2</v>
      </c>
    </row>
    <row r="66" spans="1:13" ht="21.95" customHeight="1">
      <c r="A66" s="60"/>
      <c r="B66" s="62" t="s">
        <v>90</v>
      </c>
      <c r="C66" s="61" t="s">
        <v>126</v>
      </c>
      <c r="D66" s="61" t="s">
        <v>62</v>
      </c>
      <c r="E66" s="121" t="s">
        <v>129</v>
      </c>
      <c r="F66" s="61" t="s">
        <v>130</v>
      </c>
      <c r="G66" s="61" t="s">
        <v>131</v>
      </c>
      <c r="H66" s="83" t="s">
        <v>76</v>
      </c>
      <c r="I66" s="115" t="s">
        <v>132</v>
      </c>
      <c r="J66" s="126">
        <v>4</v>
      </c>
      <c r="K66" s="84">
        <v>0</v>
      </c>
      <c r="L66" s="83" t="s">
        <v>77</v>
      </c>
      <c r="M66" s="114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874:D1372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67:M873">
      <formula1>"1, 2"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873">
      <formula1>0</formula1>
      <formula2>500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87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87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87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873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873">
      <formula1>"มี, รอผลฯ, ไม่มี"</formula1>
    </dataValidation>
  </dataValidations>
  <pageMargins left="7.874015748031496E-2" right="7.874015748031496E-2" top="0.15748031496062992" bottom="7.874015748031496E-2" header="0.11811023622047245" footer="7.874015748031496E-2"/>
  <pageSetup paperSize="9" scale="79" fitToHeight="0" orientation="landscape" horizontalDpi="4294967294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13" zoomScaleNormal="100" zoomScaleSheetLayoutView="90" zoomScalePageLayoutView="120" workbookViewId="0">
      <selection activeCell="T6" sqref="T6"/>
    </sheetView>
  </sheetViews>
  <sheetFormatPr defaultColWidth="9" defaultRowHeight="18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72" t="s">
        <v>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8"/>
      <c r="O1" s="21"/>
      <c r="P1" s="10"/>
      <c r="Q1" s="11"/>
    </row>
    <row r="2" spans="1:17" s="12" customFormat="1" ht="24.75" customHeight="1">
      <c r="A2" s="7"/>
      <c r="B2" s="5"/>
      <c r="C2" s="28" t="s">
        <v>7</v>
      </c>
      <c r="D2" s="179" t="str">
        <f>เก็บข้อมูลHRD!C2</f>
        <v>สำนักงานปศุสัตว์จังหวัดนครนายก</v>
      </c>
      <c r="E2" s="179"/>
      <c r="F2" s="179"/>
      <c r="G2" s="179"/>
      <c r="H2" s="179"/>
      <c r="I2" s="179"/>
      <c r="J2" s="180" t="s">
        <v>68</v>
      </c>
      <c r="K2" s="180"/>
      <c r="L2" s="179" t="str">
        <f>เก็บข้อมูลHRD!J4</f>
        <v>สุภาพร ศรีม่วง</v>
      </c>
      <c r="M2" s="179"/>
      <c r="N2" s="69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74" t="s">
        <v>46</v>
      </c>
      <c r="C4" s="175"/>
      <c r="D4" s="81">
        <f>เก็บข้อมูลHRD!D4</f>
        <v>15</v>
      </c>
      <c r="E4" s="29" t="s">
        <v>53</v>
      </c>
      <c r="F4" s="81">
        <f>เก็บข้อมูลHRD!F4</f>
        <v>15</v>
      </c>
      <c r="G4" s="30"/>
      <c r="H4" s="31" t="s">
        <v>47</v>
      </c>
      <c r="I4" s="176">
        <f>เก็บข้อมูลHRD!H4</f>
        <v>2567</v>
      </c>
      <c r="J4" s="177"/>
      <c r="K4" s="178" t="s">
        <v>45</v>
      </c>
      <c r="L4" s="178"/>
      <c r="M4" s="32">
        <f>เก็บข้อมูลHRD!L4:M4</f>
        <v>45519</v>
      </c>
      <c r="N4" s="70"/>
      <c r="O4" s="22"/>
    </row>
    <row r="5" spans="1:17" s="24" customFormat="1" ht="5.25" customHeight="1">
      <c r="A5" s="9"/>
      <c r="B5" s="131"/>
      <c r="C5" s="131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51" t="s">
        <v>13</v>
      </c>
      <c r="B6" s="148" t="s">
        <v>34</v>
      </c>
      <c r="C6" s="149"/>
      <c r="D6" s="149"/>
      <c r="E6" s="149"/>
      <c r="F6" s="150"/>
      <c r="G6" s="33"/>
      <c r="H6" s="183" t="s">
        <v>32</v>
      </c>
      <c r="I6" s="183"/>
      <c r="J6" s="183"/>
      <c r="K6" s="182" t="s">
        <v>33</v>
      </c>
      <c r="L6" s="182"/>
      <c r="M6" s="182"/>
      <c r="N6" s="71"/>
      <c r="O6" s="18"/>
      <c r="P6" s="3"/>
      <c r="Q6" s="3"/>
    </row>
    <row r="7" spans="1:17" ht="24.95" customHeight="1">
      <c r="A7" s="152"/>
      <c r="B7" s="166" t="s">
        <v>51</v>
      </c>
      <c r="C7" s="167"/>
      <c r="D7" s="168"/>
      <c r="E7" s="164" t="s">
        <v>62</v>
      </c>
      <c r="F7" s="164"/>
      <c r="G7" s="36"/>
      <c r="H7" s="169" t="s">
        <v>15</v>
      </c>
      <c r="I7" s="169"/>
      <c r="J7" s="37">
        <f>COUNTIF(เก็บข้อมูลHRD!F7:F1879,"ความรู้/ทักษะเฉพาะทางในสายงาน")</f>
        <v>30</v>
      </c>
      <c r="K7" s="171" t="s">
        <v>48</v>
      </c>
      <c r="L7" s="171"/>
      <c r="M7" s="38">
        <f>COUNTIF(เก็บข้อมูลHRD!G7:G1879,"อบรมกับหน่วยงานนอกกรมฯ")</f>
        <v>0</v>
      </c>
      <c r="N7" s="73"/>
    </row>
    <row r="8" spans="1:17" ht="24.95" customHeight="1">
      <c r="A8" s="152"/>
      <c r="B8" s="163" t="s">
        <v>8</v>
      </c>
      <c r="C8" s="163"/>
      <c r="D8" s="34">
        <f t="array" ref="D8">COUNTIFS(เก็บข้อมูลHRD!D7:D1879,"ข้าราชการ",เก็บข้อมูลHRD!M7:M1879,"1")</f>
        <v>0</v>
      </c>
      <c r="E8" s="35" t="s">
        <v>10</v>
      </c>
      <c r="F8" s="34">
        <f t="array" ref="F8">COUNTIFS(เก็บข้อมูลHRD!D7:D1879,"พนักงานราชการ",เก็บข้อมูลHRD!M7:M1879,"1")</f>
        <v>0</v>
      </c>
      <c r="G8" s="36"/>
      <c r="H8" s="169" t="s">
        <v>16</v>
      </c>
      <c r="I8" s="169"/>
      <c r="J8" s="37">
        <f>COUNTIF(เก็บข้อมูลHRD!F7:F1879,"ภาษา")</f>
        <v>0</v>
      </c>
      <c r="K8" s="170" t="s">
        <v>40</v>
      </c>
      <c r="L8" s="170"/>
      <c r="M8" s="38">
        <f>COUNTIF(เก็บข้อมูลHRD!G7:G1879,"อบรมกับหน่วยงานในกรมฯ")</f>
        <v>0</v>
      </c>
      <c r="N8" s="73"/>
      <c r="P8" s="25"/>
    </row>
    <row r="9" spans="1:17" ht="24.95" customHeight="1">
      <c r="A9" s="152"/>
      <c r="B9" s="163" t="s">
        <v>9</v>
      </c>
      <c r="C9" s="163"/>
      <c r="D9" s="39">
        <f t="array" ref="D9">SUMPRODUCT(IF(เก็บข้อมูลHRD!D7:D1879="ข้าราชการ",IF(เก็บข้อมูลHRD!B7:B1879&lt;&gt;"",IF(เก็บข้อมูลHRD!M7:M1879=1,1/COUNTIFS(เก็บข้อมูลHRD!B7:B1879,เก็บข้อมูลHRD!B7:B1879,เก็บข้อมูลHRD!D7:D1879,"ข้าราชการ",เก็บข้อมูลHRD!B7:B1879,"&lt;&gt;",เก็บข้อมูลHRD!M7:M1879,"=1")))))</f>
        <v>0</v>
      </c>
      <c r="E9" s="35" t="s">
        <v>11</v>
      </c>
      <c r="F9" s="34">
        <f t="array" ref="F9">SUMPRODUCT(IF(เก็บข้อมูลHRD!D7:D1879="พนักงานราชการ",IF(เก็บข้อมูลHRD!B7:B1879&lt;&gt;"",IF(เก็บข้อมูลHRD!M7:M1879=1,1/COUNTIFS(เก็บข้อมูลHRD!B7:B1879,เก็บข้อมูลHRD!B7:B1879,เก็บข้อมูลHRD!D7:D1879,"พนักงานราชการ",เก็บข้อมูลHRD!B7:B1879,"&lt;&gt;",เก็บข้อมูลHRD!M7:M1879,"=1")))))</f>
        <v>0</v>
      </c>
      <c r="G9" s="41"/>
      <c r="H9" s="169" t="s">
        <v>17</v>
      </c>
      <c r="I9" s="169"/>
      <c r="J9" s="37">
        <f>COUNTIF(เก็บข้อมูลHRD!F7:F1879,"ภาวะผู้นำ/คุณธรรม/จริยธรรม")</f>
        <v>0</v>
      </c>
      <c r="K9" s="171" t="s">
        <v>49</v>
      </c>
      <c r="L9" s="171"/>
      <c r="M9" s="38">
        <f>COUNTIF(เก็บข้อมูลHRD!G7:G1879,"e-Learning")</f>
        <v>0</v>
      </c>
      <c r="N9" s="73"/>
    </row>
    <row r="10" spans="1:17" ht="24.95" customHeight="1">
      <c r="A10" s="153"/>
      <c r="B10" s="163" t="s">
        <v>69</v>
      </c>
      <c r="C10" s="163"/>
      <c r="D10" s="40">
        <f t="array" ref="D10">D9/D4*100</f>
        <v>0</v>
      </c>
      <c r="E10" s="35" t="s">
        <v>70</v>
      </c>
      <c r="F10" s="40">
        <f t="array" ref="F10">F9/F4*100</f>
        <v>0</v>
      </c>
      <c r="G10" s="42"/>
      <c r="H10" s="169" t="s">
        <v>18</v>
      </c>
      <c r="I10" s="169"/>
      <c r="J10" s="37">
        <f t="array" ref="J10">COUNTIF(เก็บข้อมูลHRD!F7:F879,"จิตอาสา/บริการ")</f>
        <v>0</v>
      </c>
      <c r="K10" s="171" t="s">
        <v>23</v>
      </c>
      <c r="L10" s="171"/>
      <c r="M10" s="38">
        <f>COUNTIF(เก็บข้อมูลHRD!G7:G1879,"ชุมชนนักปฏิบัติ(CoP)")</f>
        <v>0</v>
      </c>
      <c r="N10" s="73"/>
    </row>
    <row r="11" spans="1:17" ht="24.95" customHeight="1">
      <c r="A11" s="160" t="s">
        <v>14</v>
      </c>
      <c r="B11" s="157" t="s">
        <v>35</v>
      </c>
      <c r="C11" s="158"/>
      <c r="D11" s="158"/>
      <c r="E11" s="158"/>
      <c r="F11" s="159"/>
      <c r="G11" s="36"/>
      <c r="H11" s="169" t="s">
        <v>19</v>
      </c>
      <c r="I11" s="169"/>
      <c r="J11" s="37">
        <f>COUNTIF(เก็บข้อมูลHRD!F7:F1879,"ความรับผิดชอบ/ซื่อสัตย์สุจริต")</f>
        <v>0</v>
      </c>
      <c r="K11" s="171" t="s">
        <v>26</v>
      </c>
      <c r="L11" s="171"/>
      <c r="M11" s="38">
        <f>COUNTIF(เก็บข้อมูลHRD!G7:G1879,"สอนงาน")</f>
        <v>0</v>
      </c>
      <c r="N11" s="73"/>
    </row>
    <row r="12" spans="1:17" ht="24.95" customHeight="1">
      <c r="A12" s="161"/>
      <c r="B12" s="154" t="s">
        <v>51</v>
      </c>
      <c r="C12" s="155"/>
      <c r="D12" s="156"/>
      <c r="E12" s="165" t="s">
        <v>62</v>
      </c>
      <c r="F12" s="165"/>
      <c r="G12" s="36"/>
      <c r="H12" s="169" t="s">
        <v>20</v>
      </c>
      <c r="I12" s="169"/>
      <c r="J12" s="37">
        <f>COUNTIF(เก็บข้อมูลHRD!F7:F1879,"ทำงานเป็นทีม")</f>
        <v>0</v>
      </c>
      <c r="K12" s="171" t="s">
        <v>27</v>
      </c>
      <c r="L12" s="171"/>
      <c r="M12" s="38">
        <f>COUNTIF(เก็บข้อมูลHRD!G7:G1879,"มอบหมายงาน")</f>
        <v>0</v>
      </c>
      <c r="N12" s="73"/>
    </row>
    <row r="13" spans="1:17" ht="24.95" customHeight="1">
      <c r="A13" s="161"/>
      <c r="B13" s="143" t="s">
        <v>8</v>
      </c>
      <c r="C13" s="143"/>
      <c r="D13" s="34">
        <f t="array" ref="D13">COUNTIFS(เก็บข้อมูลHRD!D7:D1879,"ข้าราชการ",เก็บข้อมูลHRD!M7:M1879,"2")</f>
        <v>30</v>
      </c>
      <c r="E13" s="35" t="s">
        <v>10</v>
      </c>
      <c r="F13" s="34">
        <f t="array" ref="F13">COUNTIFS(เก็บข้อมูลHRD!D7:D1879,"พนักงานราชการ",เก็บข้อมูลHRD!M7:M1879,"2")</f>
        <v>30</v>
      </c>
      <c r="G13" s="41"/>
      <c r="H13" s="169" t="s">
        <v>24</v>
      </c>
      <c r="I13" s="169"/>
      <c r="J13" s="37">
        <f>COUNTIF(เก็บข้อมูลHRD!F7:F1879,"คิดค้น/ใช้นวัตกรรมใหม่ๆ")</f>
        <v>0</v>
      </c>
      <c r="K13" s="171" t="s">
        <v>28</v>
      </c>
      <c r="L13" s="171"/>
      <c r="M13" s="38">
        <f>COUNTIF(เก็บข้อมูลHRD!G7:G1879,"ดูงานนอกสถานที่")</f>
        <v>0</v>
      </c>
      <c r="N13" s="73"/>
      <c r="Q13" s="19" t="s">
        <v>56</v>
      </c>
    </row>
    <row r="14" spans="1:17" ht="24.95" customHeight="1">
      <c r="A14" s="161"/>
      <c r="B14" s="143" t="s">
        <v>9</v>
      </c>
      <c r="C14" s="143"/>
      <c r="D14" s="34">
        <f t="array" ref="D14">SUMPRODUCT(IF(เก็บข้อมูลHRD!D7:D1879="ข้าราชการ",IF(เก็บข้อมูลHRD!B7:B1879&lt;&gt;"",IF(เก็บข้อมูลHRD!M7:M1879=2,1/COUNTIFS(เก็บข้อมูลHRD!B7:B1879,เก็บข้อมูลHRD!B7:B1879,เก็บข้อมูลHRD!D7:D1879,"ข้าราชการ",เก็บข้อมูลHRD!B7:B1879,"&lt;&gt;",เก็บข้อมูลHRD!M7:M1879,"=2")))))</f>
        <v>15</v>
      </c>
      <c r="E14" s="35" t="s">
        <v>11</v>
      </c>
      <c r="F14" s="34">
        <f t="array" ref="F14">SUMPRODUCT(IF(เก็บข้อมูลHRD!D7:D1879="พนักงานราชการ",IF(เก็บข้อมูลHRD!B7:B1879&lt;&gt;"",IF(เก็บข้อมูลHRD!M7:M1879=2,1/COUNTIFS(เก็บข้อมูลHRD!B7:B1879,เก็บข้อมูลHRD!B7:B1879,เก็บข้อมูลHRD!D7:D1879,"พนักงานราชการ",เก็บข้อมูลHRD!B7:B1879,"&lt;&gt;",เก็บข้อมูลHRD!M7:M1879,"=2")))))</f>
        <v>15</v>
      </c>
      <c r="G14" s="42"/>
      <c r="H14" s="169" t="s">
        <v>25</v>
      </c>
      <c r="I14" s="169"/>
      <c r="J14" s="37">
        <f>COUNTIF(เก็บข้อมูลHRD!F7:F1879,"กฎหมาย/กฎระเบียบฯ")</f>
        <v>0</v>
      </c>
      <c r="K14" s="171" t="s">
        <v>29</v>
      </c>
      <c r="L14" s="171"/>
      <c r="M14" s="38">
        <f>COUNTIF(เก็บข้อมูลHRD!G7:G1879,"หมุนเวียนงาน")</f>
        <v>0</v>
      </c>
      <c r="N14" s="73"/>
    </row>
    <row r="15" spans="1:17" ht="24.95" customHeight="1">
      <c r="A15" s="162"/>
      <c r="B15" s="143" t="s">
        <v>69</v>
      </c>
      <c r="C15" s="143"/>
      <c r="D15" s="40">
        <f>D14/D4*100</f>
        <v>100</v>
      </c>
      <c r="E15" s="35" t="s">
        <v>70</v>
      </c>
      <c r="F15" s="40">
        <f>F14/F4*100</f>
        <v>100</v>
      </c>
      <c r="G15" s="36"/>
      <c r="H15" s="169" t="s">
        <v>21</v>
      </c>
      <c r="I15" s="169"/>
      <c r="J15" s="37">
        <f>COUNTIF(เก็บข้อมูลHRD!F7:F1879,"การใช้เทคโนโลยี")</f>
        <v>30</v>
      </c>
      <c r="K15" s="171" t="s">
        <v>30</v>
      </c>
      <c r="L15" s="171"/>
      <c r="M15" s="38">
        <f>COUNTIF(เก็บข้อมูลHRD!G7:G1879,"เรียนรู้ด้วยตนเอง")</f>
        <v>0</v>
      </c>
      <c r="N15" s="73"/>
    </row>
    <row r="16" spans="1:17" ht="24.95" customHeight="1">
      <c r="A16" s="138" t="s">
        <v>12</v>
      </c>
      <c r="B16" s="139" t="s">
        <v>36</v>
      </c>
      <c r="C16" s="139"/>
      <c r="D16" s="139"/>
      <c r="E16" s="139"/>
      <c r="F16" s="140"/>
      <c r="G16" s="36"/>
      <c r="H16" s="169" t="s">
        <v>22</v>
      </c>
      <c r="I16" s="169"/>
      <c r="J16" s="37">
        <f>COUNTIF(เก็บข้อมูลHRD!F7:F1879,"ทักษะการคิด")</f>
        <v>0</v>
      </c>
      <c r="K16" s="171" t="s">
        <v>31</v>
      </c>
      <c r="L16" s="171"/>
      <c r="M16" s="38">
        <f>COUNTIF(เก็บข้อมูลHRD!G7:G1879,"อื่นๆ")</f>
        <v>0</v>
      </c>
      <c r="N16" s="73"/>
    </row>
    <row r="17" spans="1:18" ht="23.25" customHeight="1">
      <c r="A17" s="138"/>
      <c r="B17" s="139" t="s">
        <v>51</v>
      </c>
      <c r="C17" s="139"/>
      <c r="D17" s="140"/>
      <c r="E17" s="141" t="s">
        <v>62</v>
      </c>
      <c r="F17" s="141"/>
      <c r="G17" s="41"/>
      <c r="H17" s="184" t="s">
        <v>52</v>
      </c>
      <c r="I17" s="184"/>
      <c r="J17" s="74">
        <f>SUM(J7:J16)</f>
        <v>60</v>
      </c>
      <c r="K17" s="184" t="s">
        <v>52</v>
      </c>
      <c r="L17" s="184"/>
      <c r="M17" s="75">
        <f>SUM(M7:M16)</f>
        <v>0</v>
      </c>
      <c r="N17" s="73"/>
    </row>
    <row r="18" spans="1:18" ht="24.95" customHeight="1">
      <c r="A18" s="138"/>
      <c r="B18" s="142" t="s">
        <v>8</v>
      </c>
      <c r="C18" s="143"/>
      <c r="D18" s="34">
        <f>COUNTIF(เก็บข้อมูลHRD!D7:D1879,"ข้าราชการ")</f>
        <v>30</v>
      </c>
      <c r="E18" s="35" t="s">
        <v>10</v>
      </c>
      <c r="F18" s="34">
        <f t="array" ref="F18">COUNTIF(เก็บข้อมูลHRD!D7:D1879,"พนักงานราชการ")</f>
        <v>30</v>
      </c>
      <c r="G18" s="42"/>
      <c r="H18" s="135" t="s">
        <v>63</v>
      </c>
      <c r="I18" s="136"/>
      <c r="J18" s="136"/>
      <c r="K18" s="136"/>
      <c r="L18" s="136"/>
      <c r="M18" s="136"/>
      <c r="N18" s="42"/>
    </row>
    <row r="19" spans="1:18" ht="28.5" customHeight="1">
      <c r="A19" s="138"/>
      <c r="B19" s="142" t="s">
        <v>9</v>
      </c>
      <c r="C19" s="143"/>
      <c r="D19" s="34">
        <f t="array" ref="D19">SUMPRODUCT(IF(เก็บข้อมูลHRD!D7:D1879="ข้าราชการ",IF(เก็บข้อมูลHRD!B7:B1879&lt;&gt;"",1/COUNTIFS(เก็บข้อมูลHRD!B7:B1879,เก็บข้อมูลHRD!B7:B1879,เก็บข้อมูลHRD!D7:D1879,"ข้าราชการ",เก็บข้อมูลHRD!B7:B1879,"&lt;&gt;"))))</f>
        <v>15</v>
      </c>
      <c r="E19" s="35" t="s">
        <v>11</v>
      </c>
      <c r="F19" s="34">
        <f t="array" ref="F19">SUMPRODUCT(IF(เก็บข้อมูลHRD!D7:D1879="พนักงานราชการ",IF(เก็บข้อมูลHRD!B7:B1879&lt;&gt;"",1/COUNTIFS(เก็บข้อมูลHRD!B7:B1879,เก็บข้อมูลHRD!B7:B1879,เก็บข้อมูลHRD!D7:D1879,"พนักงานราชการ",เก็บข้อมูลHRD!B7:B1879,"&lt;&gt;"))))</f>
        <v>15</v>
      </c>
      <c r="G19" s="41"/>
      <c r="H19" s="137"/>
      <c r="I19" s="137"/>
      <c r="J19" s="137"/>
      <c r="K19" s="137"/>
      <c r="L19" s="137"/>
      <c r="M19" s="137"/>
      <c r="N19" s="72"/>
    </row>
    <row r="20" spans="1:18" ht="24.95" customHeight="1">
      <c r="A20" s="138"/>
      <c r="B20" s="142" t="s">
        <v>69</v>
      </c>
      <c r="C20" s="143"/>
      <c r="D20" s="40">
        <f>D19/D4*100</f>
        <v>100</v>
      </c>
      <c r="E20" s="35" t="s">
        <v>70</v>
      </c>
      <c r="F20" s="40">
        <f>F19/F4*100</f>
        <v>100</v>
      </c>
      <c r="G20" s="42"/>
      <c r="H20" s="137"/>
      <c r="I20" s="137"/>
      <c r="J20" s="137"/>
      <c r="K20" s="137"/>
      <c r="L20" s="137"/>
      <c r="M20" s="137"/>
      <c r="N20" s="47"/>
    </row>
    <row r="21" spans="1:18" ht="25.5" customHeight="1">
      <c r="A21" s="138"/>
      <c r="B21" s="144" t="s">
        <v>39</v>
      </c>
      <c r="C21" s="144"/>
      <c r="D21" s="144"/>
      <c r="E21" s="144"/>
      <c r="F21" s="145"/>
      <c r="G21" s="82"/>
      <c r="H21" s="137"/>
      <c r="I21" s="137"/>
      <c r="J21" s="137"/>
      <c r="K21" s="137"/>
      <c r="L21" s="137"/>
      <c r="M21" s="137"/>
      <c r="N21" s="47"/>
      <c r="R21" s="19" t="s">
        <v>56</v>
      </c>
    </row>
    <row r="22" spans="1:18" ht="24" customHeight="1">
      <c r="A22" s="138"/>
      <c r="B22" s="146" t="s">
        <v>38</v>
      </c>
      <c r="C22" s="147"/>
      <c r="D22" s="43">
        <f t="array" ref="D22">SUMPRODUCT(IF(เก็บข้อมูลHRD!L7:L1879="มี",IF(เก็บข้อมูลHRD!B7:B1879&lt;&gt;"",1/COUNTIFS(เก็บข้อมูลHRD!B7:B1879,เก็บข้อมูลHRD!B7:B1879,เก็บข้อมูลHRD!L7:L1879,"มี",เก็บข้อมูลHRD!B7:B1879,"&lt;&gt;"))))</f>
        <v>30</v>
      </c>
      <c r="E22" s="35" t="s">
        <v>37</v>
      </c>
      <c r="F22" s="40">
        <f t="array" ref="F22">(D22/SUMPRODUCT((เก็บข้อมูลHRD!B7:B1879&lt;&gt;"")/COUNTIF(เก็บข้อมูลHRD!B7:B1879,เก็บข้อมูลHRD!B7:B1879&amp;"")))*100</f>
        <v>100</v>
      </c>
      <c r="G22" s="47"/>
      <c r="H22" s="137"/>
      <c r="I22" s="137"/>
      <c r="J22" s="137"/>
      <c r="K22" s="137"/>
      <c r="L22" s="137"/>
      <c r="M22" s="137"/>
      <c r="N22" s="47"/>
    </row>
    <row r="23" spans="1:18" ht="21">
      <c r="A23" s="138"/>
      <c r="B23" s="144" t="s">
        <v>41</v>
      </c>
      <c r="C23" s="144"/>
      <c r="D23" s="144"/>
      <c r="E23" s="144"/>
      <c r="F23" s="145"/>
      <c r="G23" s="47"/>
      <c r="H23" s="137"/>
      <c r="I23" s="137"/>
      <c r="J23" s="137"/>
      <c r="K23" s="137"/>
      <c r="L23" s="137"/>
      <c r="M23" s="137"/>
      <c r="N23" s="47"/>
    </row>
    <row r="24" spans="1:18" ht="21.75" customHeight="1">
      <c r="A24" s="138"/>
      <c r="B24" s="146" t="s">
        <v>42</v>
      </c>
      <c r="C24" s="147"/>
      <c r="D24" s="44">
        <f t="array" ref="D24">SUM(เก็บข้อมูลHRD!K7:K1879)</f>
        <v>0</v>
      </c>
      <c r="E24" s="45" t="s">
        <v>57</v>
      </c>
      <c r="F24" s="46" t="e">
        <f t="array" ref="F24">AVERAGEIF(เก็บข้อมูลHRD!K7:K1879,"&lt;&gt;0")</f>
        <v>#DIV/0!</v>
      </c>
      <c r="G24" s="47"/>
      <c r="H24" s="134" t="s">
        <v>60</v>
      </c>
      <c r="I24" s="134"/>
      <c r="J24" s="134"/>
      <c r="K24" s="134"/>
      <c r="L24" s="134"/>
      <c r="M24" s="47"/>
      <c r="N24" s="47"/>
    </row>
    <row r="25" spans="1:18">
      <c r="B25" s="181"/>
      <c r="C25" s="181"/>
      <c r="D25" s="181"/>
      <c r="E25" s="181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horizontalDpi="4294967294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4" workbookViewId="0">
      <selection activeCell="B35" sqref="B35:B36"/>
    </sheetView>
  </sheetViews>
  <sheetFormatPr defaultColWidth="9" defaultRowHeight="22.5"/>
  <cols>
    <col min="1" max="1" width="10.42578125" style="90" customWidth="1"/>
    <col min="2" max="2" width="42" style="92" customWidth="1"/>
    <col min="3" max="3" width="37.5703125" style="91" customWidth="1"/>
    <col min="4" max="4" width="44.7109375" style="90" customWidth="1"/>
    <col min="5" max="16384" width="9" style="89"/>
  </cols>
  <sheetData>
    <row r="1" spans="1:4" ht="23.25">
      <c r="A1" s="186" t="s">
        <v>110</v>
      </c>
      <c r="B1" s="186"/>
      <c r="C1" s="186"/>
      <c r="D1" s="186"/>
    </row>
    <row r="2" spans="1:4" ht="92.25" customHeight="1">
      <c r="A2" s="185" t="s">
        <v>113</v>
      </c>
      <c r="B2" s="185"/>
      <c r="C2" s="185"/>
      <c r="D2" s="185"/>
    </row>
    <row r="3" spans="1:4" ht="186.75" customHeight="1">
      <c r="A3" s="185" t="s">
        <v>114</v>
      </c>
      <c r="B3" s="185"/>
      <c r="C3" s="185"/>
      <c r="D3" s="185"/>
    </row>
    <row r="4" spans="1:4" s="93" customFormat="1" ht="42">
      <c r="A4" s="96" t="s">
        <v>93</v>
      </c>
      <c r="B4" s="97" t="s">
        <v>115</v>
      </c>
      <c r="C4" s="98" t="s">
        <v>1</v>
      </c>
      <c r="D4" s="99" t="s">
        <v>111</v>
      </c>
    </row>
    <row r="5" spans="1:4" ht="23.25">
      <c r="A5" s="100">
        <v>1</v>
      </c>
      <c r="B5" s="101" t="s">
        <v>81</v>
      </c>
      <c r="C5" s="102" t="s">
        <v>79</v>
      </c>
      <c r="D5" s="127" t="str">
        <f>IF(COUNTIF(เก็บข้อมูลHRD!$B$7:$B$88,B5),"ได้รับการพัฒนาแล้ว",IF(B5="","ป้อนรายชื่อบุคลากรเพิ่ม(ถ้ามี)","ยังไม่ได้รับการพัฒนา"))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ht="23.25">
      <c r="A6" s="100">
        <v>2</v>
      </c>
      <c r="B6" s="103" t="s">
        <v>72</v>
      </c>
      <c r="C6" s="95" t="s">
        <v>84</v>
      </c>
      <c r="D6" s="127" t="str">
        <f>IF(COUNTIF(เก็บข้อมูลHRD!$B$7:$B$88,B6),"ได้รับการพัฒนาแล้ว",IF(B6="","ป้อนรายชื่อบุคลากรเพิ่ม(ถ้ามี)","ยังไม่ได้รับการพัฒนา"))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ht="23.25">
      <c r="A7" s="100">
        <v>3</v>
      </c>
      <c r="B7" s="104" t="s">
        <v>88</v>
      </c>
      <c r="C7" s="102" t="s">
        <v>82</v>
      </c>
      <c r="D7" s="127" t="str">
        <f>IF(COUNTIF(เก็บข้อมูลHRD!$B$7:$B$88,B7),"ได้รับการพัฒนาแล้ว",IF(B7="","ป้อนรายชื่อบุคลากรเพิ่ม(ถ้ามี)","ยังไม่ได้รับการพัฒนา"))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ht="23.25">
      <c r="A8" s="100">
        <v>4</v>
      </c>
      <c r="B8" s="105" t="s">
        <v>124</v>
      </c>
      <c r="C8" s="95" t="s">
        <v>82</v>
      </c>
      <c r="D8" s="127" t="str">
        <f>IF(COUNTIF(เก็บข้อมูลHRD!$B$7:$B$88,B8),"ได้รับการพัฒนาแล้ว",IF(B8="","ป้อนรายชื่อบุคลากรเพิ่ม(ถ้ามี)","ยังไม่ได้รับการพัฒนา"))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ht="23.25">
      <c r="A9" s="100">
        <v>5</v>
      </c>
      <c r="B9" s="106" t="s">
        <v>83</v>
      </c>
      <c r="C9" s="107" t="s">
        <v>75</v>
      </c>
      <c r="D9" s="127" t="str">
        <f>IF(COUNTIF(เก็บข้อมูลHRD!$B$7:$B$88,B9),"ได้รับการพัฒนาแล้ว",IF(B9="","ป้อนรายชื่อบุคลากรเพิ่ม(ถ้ามี)","ยังไม่ได้รับการพัฒนา"))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ht="23.25">
      <c r="A10" s="100">
        <v>6</v>
      </c>
      <c r="B10" s="104" t="s">
        <v>121</v>
      </c>
      <c r="C10" s="102" t="s">
        <v>122</v>
      </c>
      <c r="D10" s="127" t="str">
        <f>IF(COUNTIF(เก็บข้อมูลHRD!$B$7:$B$88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ht="23.25">
      <c r="A11" s="100">
        <v>7</v>
      </c>
      <c r="B11" s="103" t="s">
        <v>96</v>
      </c>
      <c r="C11" s="108" t="s">
        <v>97</v>
      </c>
      <c r="D11" s="127" t="str">
        <f>IF(COUNTIF(เก็บข้อมูลHRD!$B$7:$B$88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ht="23.25">
      <c r="A12" s="100">
        <v>8</v>
      </c>
      <c r="B12" s="103" t="s">
        <v>102</v>
      </c>
      <c r="C12" s="109" t="s">
        <v>74</v>
      </c>
      <c r="D12" s="127" t="str">
        <f>IF(COUNTIF(เก็บข้อมูลHRD!$B$7:$B$88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ht="23.25">
      <c r="A13" s="100">
        <v>9</v>
      </c>
      <c r="B13" s="106" t="s">
        <v>103</v>
      </c>
      <c r="C13" s="110" t="s">
        <v>112</v>
      </c>
      <c r="D13" s="127" t="str">
        <f>IF(COUNTIF(เก็บข้อมูลHRD!$B$7:$B$88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ht="23.25">
      <c r="A14" s="100">
        <v>10</v>
      </c>
      <c r="B14" s="106" t="s">
        <v>104</v>
      </c>
      <c r="C14" s="110" t="s">
        <v>75</v>
      </c>
      <c r="D14" s="127" t="str">
        <f>IF(COUNTIF(เก็บข้อมูลHRD!$B$7:$B$88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ht="23.25">
      <c r="A15" s="100">
        <v>11</v>
      </c>
      <c r="B15" s="101" t="s">
        <v>94</v>
      </c>
      <c r="C15" s="110" t="s">
        <v>95</v>
      </c>
      <c r="D15" s="127" t="str">
        <f>IF(COUNTIF(เก็บข้อมูลHRD!$B$7:$B$88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ht="23.25">
      <c r="A16" s="100">
        <v>12</v>
      </c>
      <c r="B16" s="111" t="s">
        <v>98</v>
      </c>
      <c r="C16" s="95" t="s">
        <v>97</v>
      </c>
      <c r="D16" s="127" t="str">
        <f>IF(COUNTIF(เก็บข้อมูลHRD!$B$7:$B$88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ht="23.25">
      <c r="A17" s="100">
        <v>13</v>
      </c>
      <c r="B17" s="111" t="s">
        <v>89</v>
      </c>
      <c r="C17" s="95" t="s">
        <v>75</v>
      </c>
      <c r="D17" s="127" t="str">
        <f>IF(COUNTIF(เก็บข้อมูลHRD!$B$7:$B$88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ht="23.25">
      <c r="A18" s="100">
        <v>14</v>
      </c>
      <c r="B18" s="111" t="s">
        <v>105</v>
      </c>
      <c r="C18" s="95" t="s">
        <v>75</v>
      </c>
      <c r="D18" s="127" t="str">
        <f>IF(COUNTIF(เก็บข้อมูลHRD!$B$7:$B$88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ht="23.25">
      <c r="A19" s="100">
        <v>15</v>
      </c>
      <c r="B19" s="111" t="s">
        <v>91</v>
      </c>
      <c r="C19" s="95" t="s">
        <v>85</v>
      </c>
      <c r="D19" s="127" t="str">
        <f>IF(COUNTIF(เก็บข้อมูลHRD!$B$7:$B$88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ht="23.25">
      <c r="A20" s="100">
        <v>16</v>
      </c>
      <c r="B20" s="103" t="s">
        <v>99</v>
      </c>
      <c r="C20" s="95" t="s">
        <v>119</v>
      </c>
      <c r="D20" s="127" t="str">
        <f>IF(COUNTIF(เก็บข้อมูลHRD!$B$7:$B$88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ht="23.25">
      <c r="A21" s="100">
        <v>17</v>
      </c>
      <c r="B21" s="104" t="s">
        <v>100</v>
      </c>
      <c r="C21" s="102" t="s">
        <v>101</v>
      </c>
      <c r="D21" s="127" t="str">
        <f>IF(COUNTIF(เก็บข้อมูลHRD!$B$7:$B$88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ht="23.25">
      <c r="A22" s="100">
        <v>18</v>
      </c>
      <c r="B22" s="103" t="s">
        <v>120</v>
      </c>
      <c r="C22" s="102" t="s">
        <v>74</v>
      </c>
      <c r="D22" s="127" t="str">
        <f>IF(COUNTIF(เก็บข้อมูลHRD!$B$7:$B$88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ht="23.25">
      <c r="A23" s="100">
        <v>19</v>
      </c>
      <c r="B23" s="103" t="s">
        <v>80</v>
      </c>
      <c r="C23" s="95" t="s">
        <v>87</v>
      </c>
      <c r="D23" s="127" t="str">
        <f>IF(COUNTIF(เก็บข้อมูลHRD!$B$7:$B$88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ht="23.25">
      <c r="A24" s="100">
        <v>20</v>
      </c>
      <c r="B24" s="103" t="s">
        <v>123</v>
      </c>
      <c r="C24" s="95" t="s">
        <v>97</v>
      </c>
      <c r="D24" s="127" t="str">
        <f>IF(COUNTIF(เก็บข้อมูลHRD!$B$7:$B$88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ht="23.25">
      <c r="A25" s="100">
        <v>21</v>
      </c>
      <c r="B25" s="112" t="s">
        <v>106</v>
      </c>
      <c r="C25" s="113" t="s">
        <v>75</v>
      </c>
      <c r="D25" s="127" t="str">
        <f>IF(COUNTIF(เก็บข้อมูลHRD!$B$7:$B$88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ht="23.25">
      <c r="A26" s="100">
        <v>22</v>
      </c>
      <c r="B26" s="103" t="s">
        <v>125</v>
      </c>
      <c r="C26" s="95" t="s">
        <v>75</v>
      </c>
      <c r="D26" s="127" t="str">
        <f>IF(COUNTIF(เก็บข้อมูลHRD!$B$7:$B$88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ht="23.25">
      <c r="A27" s="100">
        <v>23</v>
      </c>
      <c r="B27" s="103" t="s">
        <v>107</v>
      </c>
      <c r="C27" s="108" t="s">
        <v>75</v>
      </c>
      <c r="D27" s="127" t="str">
        <f>IF(COUNTIF(เก็บข้อมูลHRD!$B$7:$B$88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ht="23.25">
      <c r="A28" s="100">
        <v>24</v>
      </c>
      <c r="B28" s="103" t="s">
        <v>78</v>
      </c>
      <c r="C28" s="109" t="s">
        <v>126</v>
      </c>
      <c r="D28" s="127" t="str">
        <f>IF(COUNTIF(เก็บข้อมูลHRD!$B$7:$B$88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ht="23.25">
      <c r="A29" s="100">
        <v>25</v>
      </c>
      <c r="B29" s="104" t="s">
        <v>116</v>
      </c>
      <c r="C29" s="110" t="s">
        <v>117</v>
      </c>
      <c r="D29" s="127" t="str">
        <f>IF(COUNTIF(เก็บข้อมูลHRD!$B$7:$B$88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ht="23.25">
      <c r="A30" s="100">
        <v>26</v>
      </c>
      <c r="B30" s="106" t="s">
        <v>118</v>
      </c>
      <c r="C30" s="102" t="s">
        <v>97</v>
      </c>
      <c r="D30" s="127" t="str">
        <f>IF(COUNTIF(เก็บข้อมูลHRD!$B$7:$B$88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ht="23.25">
      <c r="A31" s="100">
        <v>27</v>
      </c>
      <c r="B31" s="104" t="s">
        <v>108</v>
      </c>
      <c r="C31" s="102" t="s">
        <v>75</v>
      </c>
      <c r="D31" s="127" t="str">
        <f>IF(COUNTIF(เก็บข้อมูลHRD!$B$7:$B$88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ht="23.25">
      <c r="A32" s="100">
        <v>28</v>
      </c>
      <c r="B32" s="103" t="s">
        <v>109</v>
      </c>
      <c r="C32" s="95" t="s">
        <v>75</v>
      </c>
      <c r="D32" s="127" t="str">
        <f>IF(COUNTIF(เก็บข้อมูลHRD!$B$7:$B$88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ht="23.25">
      <c r="A33" s="100">
        <v>29</v>
      </c>
      <c r="B33" s="103" t="s">
        <v>90</v>
      </c>
      <c r="C33" s="102" t="s">
        <v>126</v>
      </c>
      <c r="D33" s="127" t="str">
        <f>IF(COUNTIF(เก็บข้อมูลHRD!$B$7:$B$88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ht="23.25">
      <c r="A34" s="100">
        <v>30</v>
      </c>
      <c r="B34" s="103" t="s">
        <v>73</v>
      </c>
      <c r="C34" s="95" t="s">
        <v>127</v>
      </c>
      <c r="D34" s="127" t="str">
        <f>IF(COUNTIF(เก็บข้อมูลHRD!$B$7:$B$88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ht="23.25">
      <c r="A35" s="100"/>
      <c r="B35" s="103"/>
      <c r="C35" s="95"/>
      <c r="D35" s="127" t="str">
        <f>IF(COUNTIF(เก็บข้อมูลHRD!$B$7:$B$88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ht="25.5" customHeight="1">
      <c r="A36" s="94"/>
      <c r="B36" s="62"/>
      <c r="C36" s="61"/>
      <c r="D36" s="127" t="str">
        <f>IF(COUNTIF(เก็บข้อมูลHRD!$B$7:$B$88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94"/>
      <c r="B37" s="62"/>
      <c r="C37" s="61"/>
      <c r="D37" s="127" t="str">
        <f>IF(COUNTIF(เก็บข้อมูลHRD!$B$7:$B$88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94"/>
      <c r="B38" s="62"/>
      <c r="C38" s="61"/>
      <c r="D38" s="127" t="str">
        <f>IF(COUNTIF(เก็บข้อมูลHRD!$B$7:$B$88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94"/>
      <c r="B39" s="62"/>
      <c r="C39" s="61"/>
      <c r="D39" s="127" t="str">
        <f>IF(COUNTIF(เก็บข้อมูลHRD!$B$7:$B$88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94"/>
      <c r="B40" s="62"/>
      <c r="C40" s="61"/>
      <c r="D40" s="127" t="str">
        <f>IF(COUNTIF(เก็บข้อมูลHRD!$B$7:$B$88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89"/>
      <c r="B41" s="89"/>
      <c r="C41" s="89"/>
      <c r="D41" s="89"/>
    </row>
    <row r="42" spans="1:4">
      <c r="A42" s="89"/>
      <c r="B42" s="89"/>
      <c r="C42" s="89"/>
      <c r="D42" s="89"/>
    </row>
    <row r="43" spans="1:4">
      <c r="A43" s="89"/>
      <c r="B43" s="89"/>
      <c r="C43" s="89"/>
      <c r="D43" s="89"/>
    </row>
    <row r="44" spans="1:4">
      <c r="A44" s="89"/>
      <c r="B44" s="89"/>
      <c r="C44" s="89"/>
      <c r="D44" s="89"/>
    </row>
    <row r="45" spans="1:4">
      <c r="A45" s="89"/>
      <c r="B45" s="89"/>
      <c r="C45" s="89"/>
      <c r="D45" s="89"/>
    </row>
    <row r="46" spans="1:4">
      <c r="A46" s="89"/>
      <c r="B46" s="89"/>
      <c r="C46" s="89"/>
      <c r="D46" s="89"/>
    </row>
    <row r="47" spans="1:4">
      <c r="A47" s="89"/>
      <c r="B47" s="89"/>
      <c r="C47" s="89"/>
      <c r="D47" s="89"/>
    </row>
    <row r="48" spans="1:4">
      <c r="A48" s="89"/>
      <c r="B48" s="89"/>
      <c r="C48" s="89"/>
      <c r="D48" s="89"/>
    </row>
    <row r="49" s="89" customFormat="1"/>
    <row r="50" s="89" customFormat="1"/>
    <row r="51" s="89" customFormat="1"/>
    <row r="52" s="89" customFormat="1"/>
    <row r="53" s="89" customFormat="1"/>
    <row r="54" s="89" customFormat="1"/>
    <row r="55" s="89" customFormat="1"/>
    <row r="56" s="89" customFormat="1"/>
    <row r="57" s="89" customFormat="1"/>
    <row r="58" s="89" customFormat="1"/>
    <row r="59" s="89" customFormat="1"/>
    <row r="60" s="89" customFormat="1"/>
    <row r="61" s="89" customFormat="1"/>
    <row r="62" s="89" customFormat="1"/>
    <row r="63" s="89" customFormat="1"/>
    <row r="64" s="89" customFormat="1"/>
    <row r="65" s="89" customFormat="1"/>
    <row r="66" s="89" customFormat="1"/>
    <row r="67" s="89" customFormat="1"/>
    <row r="68" s="89" customFormat="1"/>
    <row r="69" s="89" customFormat="1"/>
    <row r="70" s="89" customFormat="1"/>
    <row r="71" s="89" customFormat="1"/>
    <row r="72" s="89" customFormat="1"/>
    <row r="73" s="89" customFormat="1"/>
    <row r="74" s="89" customFormat="1"/>
    <row r="75" s="89" customFormat="1"/>
    <row r="76" s="89" customFormat="1"/>
    <row r="77" s="89" customFormat="1"/>
    <row r="78" s="89" customFormat="1"/>
    <row r="79" s="89" customFormat="1"/>
    <row r="80" s="89" customFormat="1"/>
    <row r="81" s="89" customFormat="1"/>
    <row r="82" s="89" customFormat="1"/>
    <row r="83" s="89" customFormat="1"/>
    <row r="84" s="89" customFormat="1"/>
    <row r="85" s="89" customFormat="1"/>
    <row r="86" s="89" customFormat="1"/>
    <row r="87" s="89" customFormat="1"/>
    <row r="88" s="89" customFormat="1"/>
    <row r="89" s="89" customFormat="1"/>
    <row r="90" s="89" customFormat="1"/>
    <row r="91" s="89" customFormat="1"/>
    <row r="92" s="89" customFormat="1"/>
    <row r="93" s="89" customFormat="1"/>
    <row r="94" s="89" customFormat="1"/>
    <row r="95" s="89" customFormat="1"/>
    <row r="96" s="89" customFormat="1"/>
    <row r="97" s="89" customFormat="1"/>
    <row r="98" s="89" customFormat="1"/>
    <row r="99" s="89" customFormat="1"/>
    <row r="100" s="89" customFormat="1"/>
    <row r="101" s="89" customFormat="1"/>
    <row r="102" s="89" customFormat="1"/>
    <row r="103" s="89" customFormat="1"/>
    <row r="104" s="89" customFormat="1"/>
    <row r="105" s="89" customFormat="1"/>
    <row r="106" s="89" customFormat="1"/>
    <row r="107" s="89" customFormat="1"/>
    <row r="108" s="89" customFormat="1"/>
    <row r="109" s="89" customFormat="1"/>
    <row r="110" s="89" customFormat="1"/>
    <row r="111" s="89" customFormat="1"/>
  </sheetData>
  <sheetProtection selectLockedCells="1"/>
  <autoFilter ref="A4:D4"/>
  <mergeCells count="3">
    <mergeCell ref="A3:D3"/>
    <mergeCell ref="A1:D1"/>
    <mergeCell ref="A2:D2"/>
  </mergeCells>
  <conditionalFormatting sqref="D4">
    <cfRule type="containsText" dxfId="7" priority="18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6" priority="19" operator="containsText" text="ได้รับการพัฒนาแล้ว">
      <formula>NOT(ISERROR(SEARCH("ได้รับการพัฒนาแล้ว",D4)))</formula>
    </cfRule>
  </conditionalFormatting>
  <conditionalFormatting sqref="D4:D40">
    <cfRule type="containsText" dxfId="5" priority="1" operator="containsText" text="ยังไม่ได้รับการพัฒนา">
      <formula>NOT(ISERROR(SEARCH("ยังไม่ได้รับการพัฒนา",D4)))</formula>
    </cfRule>
  </conditionalFormatting>
  <conditionalFormatting sqref="D5:D40">
    <cfRule type="containsText" dxfId="4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NOT(ISERROR(SEARCH("ยังไม่ได้รับการพัฒนาทั้งปีงบประมาณ",D5)))</formula>
    </cfRule>
    <cfRule type="containsText" dxfId="3" priority="3" operator="containsText" text="ได้รับการพัฒนาแล้ว">
      <formula>NOT(ISERROR(SEARCH("ได้รับการพัฒนาแล้ว",D5)))</formula>
    </cfRule>
  </conditionalFormatting>
  <conditionalFormatting sqref="D112:D1048576">
    <cfRule type="containsText" dxfId="2" priority="20" operator="containsText" text="ยังไม่ได้รับการพัฒนา">
      <formula>NOT(ISERROR(SEARCH("ยังไม่ได้รับการพัฒนา",D112)))</formula>
    </cfRule>
    <cfRule type="containsText" dxfId="1" priority="21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ทั้งปีงบประมาณ",D112)))</formula>
    </cfRule>
    <cfRule type="containsText" dxfId="0" priority="22" operator="containsText" text="ได้รับการพัฒนาแล้ว">
      <formula>NOT(ISERROR(SEARCH("ได้รับการพัฒนาแล้ว",D112)))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Lonovo</cp:lastModifiedBy>
  <cp:lastPrinted>2024-08-15T05:54:06Z</cp:lastPrinted>
  <dcterms:created xsi:type="dcterms:W3CDTF">2019-10-21T02:57:05Z</dcterms:created>
  <dcterms:modified xsi:type="dcterms:W3CDTF">2024-08-16T08:38:49Z</dcterms:modified>
</cp:coreProperties>
</file>